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</sheets>
  <definedNames>
    <definedName name="_xlnm.Print_Area" localSheetId="0">'2018'!$A$1:$J$32</definedName>
    <definedName name="_xlnm.Print_Titles" localSheetId="5">'2013'!$5:$6</definedName>
    <definedName name="_xlnm.Print_Titles" localSheetId="4">'2014'!$5:$6</definedName>
    <definedName name="_xlnm.Print_Titles" localSheetId="3">'2015'!$5:$6</definedName>
    <definedName name="_xlnm.Print_Titles" localSheetId="2">'2016'!$5:$6</definedName>
    <definedName name="_xlnm.Print_Titles" localSheetId="1">'2017'!$5:$6</definedName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<sst xmlns="http://schemas.openxmlformats.org/spreadsheetml/2006/main" count="434" uniqueCount="124">
  <si>
    <t>0 10</t>
  </si>
  <si>
    <t>0 13</t>
  </si>
  <si>
    <t>0 15</t>
  </si>
  <si>
    <t>0 16</t>
  </si>
  <si>
    <t>0 18</t>
  </si>
  <si>
    <t>0 19</t>
  </si>
  <si>
    <t>0 11</t>
  </si>
  <si>
    <t>Տնտեսական գույք</t>
  </si>
  <si>
    <t>Հիմնարկի  անվանումը</t>
  </si>
  <si>
    <t>Աբովյանի  քաղաքապետարան</t>
  </si>
  <si>
    <t>ԸՆԴԱՄԵՆԸ</t>
  </si>
  <si>
    <t>«Աբովյանի թիվ  2 մանկապարտեզ» համայնքային ոչ առևտրային կազմակերպություն</t>
  </si>
  <si>
    <t>«Աբովյանի թիվ  3 մանկապարտեզ» համայնքային ոչ առևտրային կազմակերպություն</t>
  </si>
  <si>
    <t>«Աբովյանի թիվ  4 մանկապարտեզ» համայնքային ոչ առևտրային կազմակերպություն</t>
  </si>
  <si>
    <t>«Աբովյանի թիվ  5 մանկապարտեզ» համայնքային ոչ առևտրային կազմակերպություն</t>
  </si>
  <si>
    <t>«Աբովյանի թիվ  6 մանկապարտեզ» համայնքային ոչ առևտրային կազմակերպություն</t>
  </si>
  <si>
    <t>«Աբովյանի թիվ  7 մանկապարտեզ» համայնքային ոչ առևտրային կազմակերպություն</t>
  </si>
  <si>
    <t>«Աբովյանի թիվ  9 մանկապարտեզ» համայնքային ոչ առևտրային կազմակերպություն</t>
  </si>
  <si>
    <t>«Աբովյանի թիվ  10 մանկապարտեզ» համայնքային ոչ առևտրային կազմակերպություն</t>
  </si>
  <si>
    <t>«Աբովյանի թիվ  12 մանկապարտեզ» համայնքային ոչ առևտրային կազմակերպություն</t>
  </si>
  <si>
    <t>«Աբովյանի Զ. Սահակյանցի անվան երաժշտական դպրոց»    արտադպրոցական կրթադաստիարակչական ուսումնական հաստատություն համայնքային ոչ առևտրային կազմակերպություն</t>
  </si>
  <si>
    <t>«Աբովյանի Գեղարվեստի դպրոց» արտադպրոցական կրթադաստիարակչական  ուսումնական հաստատություն համայնքային ոչ առևտրային կազմակերպություն</t>
  </si>
  <si>
    <t xml:space="preserve">«Գագիկ Ծառուկյանի անվան  Աբովյանի սպորտի և մշակույթի համալիր կենտրոն» համայնքային ոչ առտրային կազմակերպություն </t>
  </si>
  <si>
    <t>«Աբովյանի  մանկապատանեկան ստեղծության  կենտրոն»  արտադպրոցական կրթադաստիարակչական  ուսումնական հաստատություն համայնքային ոչ առևտրային կազմակերպություն</t>
  </si>
  <si>
    <t>«Աբովյանի շախմատի դպրոց»    ուսումնական հաստատություն համայնքային ոչ առևտրային կազմակերպություն</t>
  </si>
  <si>
    <t>«Աբովյանի քաղաքային  տնտեսություն»  համայնքային ոչ առևտրային կազմակերպություն</t>
  </si>
  <si>
    <t>«Աբովյանի  կոմունալ տնտեսություն»   համայնքային ոչ առևտրային կազմակերպություն</t>
  </si>
  <si>
    <t>(հազար դրամ)</t>
  </si>
  <si>
    <t>Շենքեր</t>
  </si>
  <si>
    <t>Շինություն</t>
  </si>
  <si>
    <t>Մեքենա սարքավոր</t>
  </si>
  <si>
    <t>Տրանս
պորտ
միջոց</t>
  </si>
  <si>
    <t>Գործիքներ  տնտ գույք</t>
  </si>
  <si>
    <t>Գրադարա նային ֆոնդ</t>
  </si>
  <si>
    <t>Այլ  հիմնական միջոցներ</t>
  </si>
  <si>
    <t>Ընդամենը հիմնական միջոցներ</t>
  </si>
  <si>
    <t>Հավելված</t>
  </si>
  <si>
    <t xml:space="preserve">ԱԲՈՎՅԱՆԻ ՔԱՂԱՔԱՅԻՆ  ՀԱՄԱՅՆՔԻ ՍԵՓԱԿԱՆՈՒԹՅՈՒՆ  ՀԱՆԴԻՍԱՑՈՂ ԳՈՒՅՔԻ  
2013 ԹՎԱԿԱՆԻ ԳՈՒՅՔԱԳՐՄԱՆ   ԱՐԴՅՈՒՆՔՆԵՐԸ      </t>
  </si>
  <si>
    <t>h/h</t>
  </si>
  <si>
    <t>ՖԻՆԱՆՍԱՏՆՏԵՍԱԳԻՏԱԿԱՆ ԲԱԺՆԻ ՊԵՏ`</t>
  </si>
  <si>
    <t>Ժ. ՍԱՐԴԱՐՅԱՆ</t>
  </si>
  <si>
    <t>ԳԼԽԱՎՈՐ ՀԱՇՎԱՊԱՀ`</t>
  </si>
  <si>
    <t>Բ. ԱՆՏՈՆՅԱՆ</t>
  </si>
  <si>
    <t>«Աբովյանի  համայնքային գրադարան» մշակութային հաստատություն համայնքային ոչ առևտրային կազմակերպություն</t>
  </si>
  <si>
    <t>Նախադպրոցական հիմնարկներ</t>
  </si>
  <si>
    <t xml:space="preserve">Արտադպրոցական  հիմնարկներ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</si>
  <si>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</si>
  <si>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</si>
  <si>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</si>
  <si>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</si>
  <si>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</si>
  <si>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</si>
  <si>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</si>
  <si>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</si>
  <si>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</si>
  <si>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</si>
  <si>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</si>
  <si>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</si>
  <si>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</si>
  <si>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</si>
  <si>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 xml:space="preserve"> </t>
  </si>
  <si>
    <t xml:space="preserve">Աբովյանի քաղաքային համայնքի 2014 թվականի 
    ավագանու 
N        որոշման </t>
  </si>
  <si>
    <t>«Աբովյանի  մանկապատանեկան ստեղծագործ.  կենտրոն»  արտադպրոցական կրթադաստիարակչական  ուսումնական հաստատություն համայնքային ոչ առևտրային կազմակերպություն</t>
  </si>
  <si>
    <t xml:space="preserve">ՖԻՆԱՆՍԱՏՆՏԵՍԱԳԻՏԱԿԱՆ ԲԱԺՆԻ ՊԵՏ </t>
  </si>
  <si>
    <t>Մ. ԳՈՒԼՈՅԱՆ</t>
  </si>
  <si>
    <t xml:space="preserve">Աբովյանի քաղաքային համայնքի 2016 թվականի 
    ավագանու 
N        որոշման </t>
  </si>
  <si>
    <t xml:space="preserve">ԱԲՈՎՅԱՆԻ ՔԱՂԱՔԱՅԻՆ  ՀԱՄԱՅՆՔԻ ՍԵՓԱԿԱՆՈՒԹՅՈՒՆ  ՀԱՆԴԻՍԱՑՈՂ ԳՈՒՅՔԻ  
2015 ԹՎԱԿԱՆԻ ԳՈՒՅՔԱԳՐՄԱՆ   ԱՐԴՅՈՒՆՔՆԵՐԸ      </t>
  </si>
  <si>
    <t>«Աբովյանի  երեխաների աջակցության  կենտրոն»  արտադպրոցական կրթադաստիարակչական  ուսումնական հաստատություն համայնքային ոչ առևտրային կազմակերպություն</t>
  </si>
  <si>
    <t>«Աբովյանի թատրոն» համայնքային ոչ առևտրային կազմակերպություն</t>
  </si>
  <si>
    <t>4</t>
  </si>
  <si>
    <t>5</t>
  </si>
  <si>
    <t>6</t>
  </si>
  <si>
    <t>7</t>
  </si>
  <si>
    <t>Համակարգչային տեխնիկա</t>
  </si>
  <si>
    <t xml:space="preserve">Աբովյան  համայնքի 2016 թվականի 
    ավագանու 
N        որոշման </t>
  </si>
  <si>
    <t xml:space="preserve">ԱԲՈՎՅԱՆ  ՀԱՄԱՅՆՔԻ ՍԵՓԱԿԱՆՈՒԹՅՈՒՆ  ՀԱՆԴԻՍԱՑՈՂ ԳՈՒՅՔԻ  
2015 ԹՎԱԿԱՆԻ ԳՈՒՅՔԱԳՐՄԱՆ   ԱՐԴՅՈՒՆՔՆԵՐԸ      </t>
  </si>
  <si>
    <t>Աբովյանի  համայնքապետարան</t>
  </si>
  <si>
    <t xml:space="preserve">ԱԲՈՎՅԱՆ  ՀԱՄԱՅՆՔԻ ՍԵՓԱԿԱՆՈՒԹՅՈՒՆ  ՀԱՆԴԻՍԱՑՈՂ ԳՈՒՅՔԻ  
2016 ԹՎԱԿԱՆԻ ԳՈՒՅՔԱԳՐՄԱՆ   ԱՐԴՅՈՒՆՔՆԵՐԸ      </t>
  </si>
  <si>
    <t>Վարչական շենք</t>
  </si>
  <si>
    <t>հատ</t>
  </si>
  <si>
    <t>Երաժշտական դպրոց</t>
  </si>
  <si>
    <t>Աբովյանի սպորտի և մշակույթի համալիր կենտրոն</t>
  </si>
  <si>
    <t>Սրճարանի շենք</t>
  </si>
  <si>
    <t>Երեխաների աջակցության կենտրոն</t>
  </si>
  <si>
    <t>Թիվ   2   մանկապարտեզ</t>
  </si>
  <si>
    <t>Թիվ   3   մանկապարտեզ</t>
  </si>
  <si>
    <t>Թիվ   4  մանկապարտեզ</t>
  </si>
  <si>
    <t>Թիվ  5    մանկապարտեզ</t>
  </si>
  <si>
    <t>Թիվ   6 մանկապարտեզ</t>
  </si>
  <si>
    <t>Թիվ   9  մանկապարտեզ</t>
  </si>
  <si>
    <t>Թիվ   10   մանկապարտեզ</t>
  </si>
  <si>
    <t>Թիվ    12   մանկապարտեզ</t>
  </si>
  <si>
    <t>Հանրակացարան Արզնու խճուղու խաչմերուկում</t>
  </si>
  <si>
    <t>Հանրակացարան պիոներ. Օգոստոսի 23-ի խաչմ.</t>
  </si>
  <si>
    <t>Հանրակացարան Երևան-Կոտայք խաչմերուկում</t>
  </si>
  <si>
    <t>Պահեստի շենք  (քաղաքային տնտեսություն)</t>
  </si>
  <si>
    <t>Ուսումնական կոմբինատի շենք  (քաղաք.  տնտես.)</t>
  </si>
  <si>
    <t>Ադմինիստրատիվ շենք  (քաղաք. տնտես. գերեզման)</t>
  </si>
  <si>
    <t>Պահեստի շենք  (կոմունալ)</t>
  </si>
  <si>
    <t>270948.6</t>
  </si>
  <si>
    <t xml:space="preserve">ԱԲՈՎՅԱՆ  ՀԱՄԱՅՆՔԻ ՍԵՓԱԿԱՆՈՒԹՅՈՒՆ  ՀԱՆԴԻՍԱՑՈՂ ԳՈՒՅՔԻ  
2017 ԹՎԱԿԱՆԻ ԳՈՒՅՔԱԳՐՄԱՆ   ԱՐԴՅՈՒՆՔՆԵՐԸ      </t>
  </si>
  <si>
    <t xml:space="preserve">Աբովյան  համայնքի   ավագանու  
2017 թվականի ապրիլի        -ի
N        -Ա  որոշման </t>
  </si>
  <si>
    <t>«Աբովյանի N 2 մանկապարտեզ»   համայնքային ոչ առևտրային կազմակերպություն</t>
  </si>
  <si>
    <t>«Աբովյանի N   3 մանկապարտեզ» համայնքային ոչ առևտրային կազմակերպություն</t>
  </si>
  <si>
    <t>«Աբովյանի N  4 մանկապարտեզ»  համայնքային ոչ առևտրային կազմակերպություն</t>
  </si>
  <si>
    <t>«Աբովյանի N  5 մանկապարտեզ»  համայնքային ոչ առևտրային կազմակերպություն</t>
  </si>
  <si>
    <t>«Աբովյանի N  6 մանկապարտեզ» համայնքային ոչ առևտրային կազմակերպություն</t>
  </si>
  <si>
    <t>«Աբովյանի N  7 մանկապարտեզ»  համայնքային ոչ առևտրային կազմակերպություն</t>
  </si>
  <si>
    <t>«Աբովյանի N  10 մանկապարտեզ» համայնքային ոչ առևտրային կազմակերպություն</t>
  </si>
  <si>
    <t>«Աբովյանի N  12 մանկապարտեզ» համայնքային ոչ առևտրային կազմակերպություն</t>
  </si>
  <si>
    <t>«Աբովյանի Զարեհ  Սահակյանցի անվան երաժշտական դպրոց»    արտադպրոցական կրթադաստիարակչական ուսումնական հաստատություն համայնքային ոչ առևտրային կազմակերպություն</t>
  </si>
  <si>
    <t>«Աբովյանի գեղարվեստի դպրոց» արտադպրոցական կրթադաստիարակչական  ուսումնական հաստատություն համայնքային ոչ առևտրային կազմակերպություն</t>
  </si>
  <si>
    <t xml:space="preserve">«Գագիկ Ծառուկյանի անվան  Աբովյանի սպորտի և մշակույթի համալիր կենտրոն» համայնքային ոչ առևտրային կազմակերպություն </t>
  </si>
  <si>
    <t>«Աբովյանի  երեխաների աջակցության  կենտրոն»   համայնքային ոչ առևտրային կազմակերպություն</t>
  </si>
  <si>
    <t>«Աբովյանի համայնքային  կոմունալ տնտեսություն»   համայնքային ոչ առևտրային կազմակերպություն</t>
  </si>
  <si>
    <t xml:space="preserve">ՖԻՆԱՆՍԱՏՆՏԵՍԱԳԻՏԱԿԱՆ ԲԱԺՆԻ ՊԵՏ՝ </t>
  </si>
  <si>
    <t xml:space="preserve">Աբովյան  համայնքի   ավագանու  
2018 թվականի  մարտի      -ի
N        -Ա  որոշման </t>
  </si>
  <si>
    <t xml:space="preserve">ԱԲՈՎՅԱՆ  ՀԱՄԱՅՆՔԻ ՍԵՓԱԿԱՆՈՒԹՅՈՒՆ  ՀԱՆԴԻՍԱՑՈՂ ԳՈՒՅՔԻ  
2018 ԹՎԱԿԱՆԻ ԳՈՒՅՔԱԳՐՄԱՆ   ԱՐԴՅՈՒՆՔՆԵՐԸ      </t>
  </si>
  <si>
    <t xml:space="preserve">Աբովյան  համայնքի   ավագանու  
2019 թվականի  ապրիլի  -ի
N        -Ա  որոշման </t>
  </si>
  <si>
    <t>Ֆինանսատնտեսագիտական բաժնի պետ՝</t>
  </si>
  <si>
    <t>Մ. Գուլոյան</t>
  </si>
  <si>
    <t>Գլխավոր հաշվապահ՝</t>
  </si>
  <si>
    <t>Բ. Անտոնյան</t>
  </si>
  <si>
    <t>«Աբովյանի N   3 միջհամայնքային  մանկապարտեզ» համայնքային ոչ առևտրային կազմակերպություն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</si>
</sst>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0"/>
    <numFmt numFmtId="188" formatCode="0.00000"/>
    <numFmt numFmtId="189" formatCode="#,##0\ &quot; &quot;;\-#,##0\ &quot; &quot;"/>
    <numFmt numFmtId="190" formatCode="#,##0\ &quot; &quot;;[Red]\-#,##0\ &quot; &quot;"/>
    <numFmt numFmtId="191" formatCode="#,##0.00\ &quot; &quot;;\-#,##0.00\ &quot; &quot;"/>
    <numFmt numFmtId="192" formatCode="#,##0.00\ &quot; &quot;;[Red]\-#,##0.00\ &quot; &quot;"/>
    <numFmt numFmtId="193" formatCode="_-* #,##0\ &quot; &quot;_-;\-* #,##0\ &quot; &quot;_-;_-* &quot;-&quot;\ &quot; &quot;_-;_-@_-"/>
    <numFmt numFmtId="194" formatCode="_-* #,##0\ _ _-;\-* #,##0\ _ _-;_-* &quot;-&quot;\ _ _-;_-@_-"/>
    <numFmt numFmtId="195" formatCode="_-* #,##0.00\ &quot; &quot;_-;\-* #,##0.00\ &quot; &quot;_-;_-* &quot;-&quot;??\ &quot; &quot;_-;_-@_-"/>
    <numFmt numFmtId="196" formatCode="_-* #,##0.00\ _ _-;\-* #,##0.00\ _ _-;_-* &quot;-&quot;??\ _ _-;_-@_-"/>
    <numFmt numFmtId="197" formatCode="#,##0&quot;?.&quot;;\-#,##0&quot;?.&quot;"/>
    <numFmt numFmtId="198" formatCode="#,##0&quot;?.&quot;;[Red]\-#,##0&quot;?.&quot;"/>
    <numFmt numFmtId="199" formatCode="#,##0.00&quot;?.&quot;;\-#,##0.00&quot;?.&quot;"/>
    <numFmt numFmtId="200" formatCode="#,##0.00&quot;?.&quot;;[Red]\-#,##0.00&quot;?.&quot;"/>
    <numFmt numFmtId="201" formatCode="_-* #,##0&quot;?.&quot;_-;\-* #,##0&quot;?.&quot;_-;_-* &quot;-&quot;&quot;?.&quot;_-;_-@_-"/>
    <numFmt numFmtId="202" formatCode="_-* #,##0_?_._-;\-* #,##0_?_._-;_-* &quot;-&quot;_?_._-;_-@_-"/>
    <numFmt numFmtId="203" formatCode="_-* #,##0.00&quot;?.&quot;_-;\-* #,##0.00&quot;?.&quot;_-;_-* &quot;-&quot;??&quot;?.&quot;_-;_-@_-"/>
    <numFmt numFmtId="204" formatCode="_-* #,##0.00_?_._-;\-* #,##0.00_?_._-;_-* &quot;-&quot;??_?_._-;_-@_-"/>
    <numFmt numFmtId="205" formatCode="&quot;öS&quot;\ #,##0;\-&quot;öS&quot;\ #,##0"/>
    <numFmt numFmtId="206" formatCode="&quot;öS&quot;\ #,##0;[Red]\-&quot;öS&quot;\ #,##0"/>
    <numFmt numFmtId="207" formatCode="&quot;öS&quot;\ #,##0.00;\-&quot;öS&quot;\ #,##0.00"/>
    <numFmt numFmtId="208" formatCode="&quot;öS&quot;\ #,##0.00;[Red]\-&quot;öS&quot;\ #,##0.00"/>
    <numFmt numFmtId="209" formatCode="_-&quot;öS&quot;\ * #,##0_-;\-&quot;öS&quot;\ * #,##0_-;_-&quot;öS&quot;\ * &quot;-&quot;_-;_-@_-"/>
    <numFmt numFmtId="210" formatCode="_-&quot;öS&quot;\ * #,##0.00_-;\-&quot;öS&quot;\ * #,##0.00_-;_-&quot;öS&quot;\ * &quot;-&quot;??_-;_-@_-"/>
    <numFmt numFmtId="211" formatCode="0.0000000"/>
    <numFmt numFmtId="212" formatCode="dd/mm/yy;@"/>
    <numFmt numFmtId="213" formatCode="#,##0.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10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0"/>
      <color indexed="10"/>
      <name val="GHEA Grapalat"/>
      <family val="3"/>
    </font>
    <font>
      <sz val="10"/>
      <color indexed="8"/>
      <name val="GHEA Grapalat"/>
      <family val="3"/>
    </font>
    <font>
      <sz val="10"/>
      <color indexed="57"/>
      <name val="GHEA Grapalat"/>
      <family val="3"/>
    </font>
    <font>
      <b/>
      <sz val="10"/>
      <color indexed="57"/>
      <name val="GHEA Grapalat"/>
      <family val="3"/>
    </font>
    <font>
      <sz val="10"/>
      <name val="Times LatArm"/>
      <family val="0"/>
    </font>
    <font>
      <b/>
      <sz val="10"/>
      <color indexed="63"/>
      <name val="GHEA Grapalat"/>
      <family val="3"/>
    </font>
    <font>
      <sz val="8"/>
      <name val="GHEA Grapalat"/>
      <family val="3"/>
    </font>
    <font>
      <sz val="10"/>
      <color indexed="10"/>
      <name val="Times LatArm"/>
      <family val="0"/>
    </font>
    <font>
      <sz val="8"/>
      <color indexed="10"/>
      <name val="GHEA Grapalat"/>
      <family val="3"/>
    </font>
    <font>
      <sz val="10"/>
      <color indexed="63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8" applyFont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0" xfId="58" applyFont="1" applyAlignment="1">
      <alignment horizontal="left" vertical="center" wrapText="1"/>
      <protection/>
    </xf>
    <xf numFmtId="184" fontId="7" fillId="0" borderId="0" xfId="58" applyNumberFormat="1" applyFont="1" applyAlignment="1">
      <alignment horizontal="left" vertical="center" wrapText="1"/>
      <protection/>
    </xf>
    <xf numFmtId="0" fontId="5" fillId="0" borderId="0" xfId="58" applyFont="1" applyBorder="1" applyAlignment="1">
      <alignment horizontal="left" vertical="center" wrapText="1"/>
      <protection/>
    </xf>
    <xf numFmtId="184" fontId="8" fillId="0" borderId="0" xfId="58" applyNumberFormat="1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left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184" fontId="10" fillId="33" borderId="10" xfId="58" applyNumberFormat="1" applyFont="1" applyFill="1" applyBorder="1" applyAlignment="1">
      <alignment horizontal="center" vertical="center" wrapText="1"/>
      <protection/>
    </xf>
    <xf numFmtId="184" fontId="10" fillId="0" borderId="10" xfId="58" applyNumberFormat="1" applyFont="1" applyBorder="1" applyAlignment="1">
      <alignment horizontal="center" vertical="center" wrapText="1"/>
      <protection/>
    </xf>
    <xf numFmtId="184" fontId="8" fillId="0" borderId="10" xfId="58" applyNumberFormat="1" applyFont="1" applyBorder="1" applyAlignment="1">
      <alignment horizontal="center" vertical="center" wrapText="1"/>
      <protection/>
    </xf>
    <xf numFmtId="184" fontId="7" fillId="0" borderId="10" xfId="58" applyNumberFormat="1" applyFont="1" applyBorder="1" applyAlignment="1">
      <alignment horizontal="center" vertical="center" wrapText="1"/>
      <protection/>
    </xf>
    <xf numFmtId="184" fontId="11" fillId="0" borderId="10" xfId="58" applyNumberFormat="1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184" fontId="12" fillId="0" borderId="10" xfId="58" applyNumberFormat="1" applyFont="1" applyBorder="1" applyAlignment="1">
      <alignment horizontal="center" vertical="center" wrapText="1"/>
      <protection/>
    </xf>
    <xf numFmtId="184" fontId="13" fillId="0" borderId="10" xfId="58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184" fontId="5" fillId="0" borderId="10" xfId="58" applyNumberFormat="1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left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49" fontId="5" fillId="0" borderId="10" xfId="58" applyNumberFormat="1" applyFont="1" applyBorder="1" applyAlignment="1">
      <alignment horizontal="left" vertical="center" wrapText="1"/>
      <protection/>
    </xf>
    <xf numFmtId="1" fontId="14" fillId="0" borderId="0" xfId="57" applyNumberFormat="1">
      <alignment/>
      <protection/>
    </xf>
    <xf numFmtId="1" fontId="16" fillId="0" borderId="12" xfId="57" applyNumberFormat="1" applyFont="1" applyBorder="1">
      <alignment/>
      <protection/>
    </xf>
    <xf numFmtId="0" fontId="6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0" fontId="16" fillId="0" borderId="10" xfId="57" applyFont="1" applyBorder="1" applyAlignment="1">
      <alignment horizontal="right"/>
      <protection/>
    </xf>
    <xf numFmtId="1" fontId="16" fillId="0" borderId="10" xfId="57" applyNumberFormat="1" applyFont="1" applyBorder="1">
      <alignment/>
      <protection/>
    </xf>
    <xf numFmtId="212" fontId="16" fillId="0" borderId="10" xfId="57" applyNumberFormat="1" applyFont="1" applyBorder="1">
      <alignment/>
      <protection/>
    </xf>
    <xf numFmtId="1" fontId="6" fillId="0" borderId="10" xfId="57" applyNumberFormat="1" applyFont="1" applyBorder="1">
      <alignment/>
      <protection/>
    </xf>
    <xf numFmtId="1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1" fontId="6" fillId="0" borderId="13" xfId="57" applyNumberFormat="1" applyFont="1" applyBorder="1" applyAlignment="1">
      <alignment/>
      <protection/>
    </xf>
    <xf numFmtId="1" fontId="17" fillId="0" borderId="0" xfId="57" applyNumberFormat="1" applyFont="1">
      <alignment/>
      <protection/>
    </xf>
    <xf numFmtId="1" fontId="18" fillId="0" borderId="12" xfId="57" applyNumberFormat="1" applyFont="1" applyBorder="1">
      <alignment/>
      <protection/>
    </xf>
    <xf numFmtId="0" fontId="3" fillId="0" borderId="0" xfId="58" applyFont="1" applyAlignment="1">
      <alignment vertical="center" wrapText="1"/>
      <protection/>
    </xf>
    <xf numFmtId="213" fontId="5" fillId="33" borderId="10" xfId="58" applyNumberFormat="1" applyFont="1" applyFill="1" applyBorder="1" applyAlignment="1">
      <alignment horizontal="center" vertical="center" wrapText="1"/>
      <protection/>
    </xf>
    <xf numFmtId="213" fontId="5" fillId="0" borderId="10" xfId="58" applyNumberFormat="1" applyFont="1" applyBorder="1" applyAlignment="1">
      <alignment horizontal="center" vertical="center" wrapText="1"/>
      <protection/>
    </xf>
    <xf numFmtId="213" fontId="3" fillId="0" borderId="10" xfId="58" applyNumberFormat="1" applyFont="1" applyBorder="1" applyAlignment="1">
      <alignment horizontal="center" vertical="center" wrapText="1"/>
      <protection/>
    </xf>
    <xf numFmtId="213" fontId="19" fillId="0" borderId="10" xfId="58" applyNumberFormat="1" applyFont="1" applyBorder="1" applyAlignment="1">
      <alignment horizontal="center" vertical="center" wrapText="1"/>
      <protection/>
    </xf>
    <xf numFmtId="213" fontId="15" fillId="0" borderId="10" xfId="58" applyNumberFormat="1" applyFont="1" applyBorder="1" applyAlignment="1">
      <alignment horizontal="center" vertical="center" wrapText="1"/>
      <protection/>
    </xf>
    <xf numFmtId="184" fontId="5" fillId="0" borderId="0" xfId="58" applyNumberFormat="1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213" fontId="10" fillId="33" borderId="10" xfId="58" applyNumberFormat="1" applyFont="1" applyFill="1" applyBorder="1" applyAlignment="1">
      <alignment horizontal="center" vertical="center" wrapText="1"/>
      <protection/>
    </xf>
    <xf numFmtId="213" fontId="7" fillId="0" borderId="10" xfId="58" applyNumberFormat="1" applyFont="1" applyBorder="1" applyAlignment="1">
      <alignment horizontal="center" vertical="center" wrapText="1"/>
      <protection/>
    </xf>
    <xf numFmtId="213" fontId="10" fillId="0" borderId="10" xfId="58" applyNumberFormat="1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0" fontId="20" fillId="0" borderId="10" xfId="57" applyFont="1" applyBorder="1">
      <alignment/>
      <protection/>
    </xf>
    <xf numFmtId="1" fontId="21" fillId="0" borderId="10" xfId="57" applyNumberFormat="1" applyFont="1" applyBorder="1">
      <alignment/>
      <protection/>
    </xf>
    <xf numFmtId="0" fontId="21" fillId="0" borderId="10" xfId="57" applyFont="1" applyBorder="1" applyAlignment="1">
      <alignment horizontal="right"/>
      <protection/>
    </xf>
    <xf numFmtId="0" fontId="21" fillId="0" borderId="10" xfId="57" applyFont="1" applyBorder="1">
      <alignment/>
      <protection/>
    </xf>
    <xf numFmtId="212" fontId="21" fillId="0" borderId="10" xfId="57" applyNumberFormat="1" applyFont="1" applyBorder="1">
      <alignment/>
      <protection/>
    </xf>
    <xf numFmtId="1" fontId="20" fillId="0" borderId="10" xfId="57" applyNumberFormat="1" applyFont="1" applyBorder="1">
      <alignment/>
      <protection/>
    </xf>
    <xf numFmtId="0" fontId="20" fillId="0" borderId="10" xfId="57" applyFont="1" applyBorder="1" applyAlignment="1">
      <alignment horizontal="center" vertical="center" wrapText="1"/>
      <protection/>
    </xf>
    <xf numFmtId="1" fontId="20" fillId="0" borderId="10" xfId="57" applyNumberFormat="1" applyFont="1" applyBorder="1" applyAlignment="1">
      <alignment horizontal="center" vertical="center" wrapText="1"/>
      <protection/>
    </xf>
    <xf numFmtId="1" fontId="21" fillId="0" borderId="12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1" fontId="10" fillId="0" borderId="0" xfId="57" applyNumberFormat="1" applyFont="1">
      <alignment/>
      <protection/>
    </xf>
    <xf numFmtId="1" fontId="5" fillId="0" borderId="0" xfId="57" applyNumberFormat="1" applyFont="1">
      <alignment/>
      <protection/>
    </xf>
    <xf numFmtId="3" fontId="15" fillId="33" borderId="10" xfId="58" applyNumberFormat="1" applyFont="1" applyFill="1" applyBorder="1" applyAlignment="1">
      <alignment horizontal="center" vertical="center" wrapText="1"/>
      <protection/>
    </xf>
    <xf numFmtId="3" fontId="15" fillId="0" borderId="10" xfId="58" applyNumberFormat="1" applyFont="1" applyBorder="1" applyAlignment="1">
      <alignment horizontal="center" vertical="center" wrapText="1"/>
      <protection/>
    </xf>
    <xf numFmtId="3" fontId="19" fillId="0" borderId="10" xfId="58" applyNumberFormat="1" applyFont="1" applyBorder="1" applyAlignment="1">
      <alignment horizontal="center" vertical="center" wrapText="1"/>
      <protection/>
    </xf>
    <xf numFmtId="3" fontId="11" fillId="0" borderId="10" xfId="58" applyNumberFormat="1" applyFont="1" applyBorder="1" applyAlignment="1">
      <alignment horizontal="center" vertical="center" wrapText="1"/>
      <protection/>
    </xf>
    <xf numFmtId="3" fontId="8" fillId="0" borderId="10" xfId="58" applyNumberFormat="1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right"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6" fillId="0" borderId="11" xfId="58" applyFont="1" applyBorder="1" applyAlignment="1">
      <alignment horizontal="left" vertical="center" wrapText="1"/>
      <protection/>
    </xf>
    <xf numFmtId="0" fontId="6" fillId="0" borderId="14" xfId="58" applyFont="1" applyBorder="1" applyAlignment="1">
      <alignment horizontal="left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right" vertical="center" wrapText="1"/>
      <protection/>
    </xf>
    <xf numFmtId="0" fontId="9" fillId="0" borderId="0" xfId="58" applyFont="1" applyAlignment="1">
      <alignment horizontal="right" vertical="center" wrapText="1"/>
      <protection/>
    </xf>
    <xf numFmtId="0" fontId="9" fillId="0" borderId="0" xfId="58" applyFont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rmal_verlysyty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7"/>
  <sheetViews>
    <sheetView tabSelected="1" zoomScalePageLayoutView="0" workbookViewId="0" topLeftCell="A21">
      <selection activeCell="Q36" sqref="Q36"/>
    </sheetView>
  </sheetViews>
  <sheetFormatPr defaultColWidth="9.140625" defaultRowHeight="12.75"/>
  <cols>
    <col min="1" max="1" width="5.7109375" style="9" customWidth="1"/>
    <col min="2" max="2" width="41.8515625" style="9" customWidth="1"/>
    <col min="3" max="3" width="14.00390625" style="10" customWidth="1"/>
    <col min="4" max="6" width="11.8515625" style="10" customWidth="1"/>
    <col min="7" max="7" width="10.140625" style="10" customWidth="1"/>
    <col min="8" max="8" width="11.28125" style="10" customWidth="1"/>
    <col min="9" max="9" width="14.57421875" style="10" customWidth="1"/>
    <col min="10" max="10" width="13.421875" style="26" customWidth="1"/>
    <col min="11" max="11" width="11.00390625" style="9" hidden="1" customWidth="1"/>
    <col min="12" max="15" width="0" style="9" hidden="1" customWidth="1"/>
    <col min="16" max="19" width="9.140625" style="9" customWidth="1"/>
    <col min="20" max="20" width="8.57421875" style="9" customWidth="1"/>
    <col min="21" max="21" width="9.140625" style="9" hidden="1" customWidth="1"/>
    <col min="22" max="22" width="18.57421875" style="9" customWidth="1"/>
    <col min="23" max="16384" width="9.140625" style="9" customWidth="1"/>
  </cols>
  <sheetData>
    <row r="1" spans="3:10" s="3" customFormat="1" ht="14.25" customHeight="1">
      <c r="C1" s="1"/>
      <c r="D1" s="1"/>
      <c r="E1" s="1"/>
      <c r="F1" s="45"/>
      <c r="G1" s="45"/>
      <c r="H1" s="77" t="s">
        <v>36</v>
      </c>
      <c r="I1" s="77"/>
      <c r="J1" s="77"/>
    </row>
    <row r="2" spans="3:10" s="3" customFormat="1" ht="45.75" customHeight="1">
      <c r="C2" s="1"/>
      <c r="D2" s="1"/>
      <c r="E2" s="1"/>
      <c r="F2" s="45"/>
      <c r="G2" s="45"/>
      <c r="H2" s="77" t="s">
        <v>118</v>
      </c>
      <c r="I2" s="77"/>
      <c r="J2" s="77"/>
    </row>
    <row r="3" spans="1:10" ht="37.5" customHeight="1">
      <c r="A3" s="80" t="s">
        <v>117</v>
      </c>
      <c r="B3" s="80"/>
      <c r="C3" s="80"/>
      <c r="D3" s="80"/>
      <c r="E3" s="80"/>
      <c r="F3" s="80"/>
      <c r="G3" s="80"/>
      <c r="H3" s="80"/>
      <c r="I3" s="80"/>
      <c r="J3" s="80"/>
    </row>
    <row r="4" spans="8:10" ht="18.75" customHeight="1">
      <c r="H4" s="82" t="s">
        <v>27</v>
      </c>
      <c r="I4" s="82"/>
      <c r="J4" s="82"/>
    </row>
    <row r="5" spans="1:22" s="12" customFormat="1" ht="47.25" customHeight="1">
      <c r="A5" s="78" t="s">
        <v>38</v>
      </c>
      <c r="B5" s="81" t="s">
        <v>8</v>
      </c>
      <c r="C5" s="25" t="s">
        <v>28</v>
      </c>
      <c r="D5" s="25" t="s">
        <v>29</v>
      </c>
      <c r="E5" s="25" t="s">
        <v>73</v>
      </c>
      <c r="F5" s="25" t="s">
        <v>31</v>
      </c>
      <c r="G5" s="25" t="s">
        <v>33</v>
      </c>
      <c r="H5" s="25" t="s">
        <v>34</v>
      </c>
      <c r="I5" s="25" t="s">
        <v>35</v>
      </c>
      <c r="J5" s="25" t="s">
        <v>7</v>
      </c>
      <c r="K5" s="11"/>
      <c r="V5" s="44"/>
    </row>
    <row r="6" spans="1:11" s="12" customFormat="1" ht="15" customHeight="1">
      <c r="A6" s="79"/>
      <c r="B6" s="81"/>
      <c r="C6" s="25" t="s">
        <v>0</v>
      </c>
      <c r="D6" s="25" t="s">
        <v>6</v>
      </c>
      <c r="E6" s="25" t="s">
        <v>1</v>
      </c>
      <c r="F6" s="25" t="s">
        <v>2</v>
      </c>
      <c r="G6" s="25" t="s">
        <v>4</v>
      </c>
      <c r="H6" s="25" t="s">
        <v>5</v>
      </c>
      <c r="I6" s="25" t="s">
        <v>0</v>
      </c>
      <c r="J6" s="25" t="s">
        <v>60</v>
      </c>
      <c r="K6" s="24"/>
    </row>
    <row r="7" spans="1:24" s="5" customFormat="1" ht="27.75" customHeight="1">
      <c r="A7" s="4">
        <v>1</v>
      </c>
      <c r="B7" s="4" t="s">
        <v>76</v>
      </c>
      <c r="C7" s="70">
        <v>285437573</v>
      </c>
      <c r="D7" s="71">
        <v>398137961</v>
      </c>
      <c r="E7" s="71">
        <v>64681646</v>
      </c>
      <c r="F7" s="71">
        <v>275012092</v>
      </c>
      <c r="G7" s="71">
        <v>416000</v>
      </c>
      <c r="H7" s="71">
        <v>150919.7</v>
      </c>
      <c r="I7" s="71">
        <f>C7+D7+E7+F7+G7+H7</f>
        <v>1023836191.7</v>
      </c>
      <c r="J7" s="71">
        <v>25472839</v>
      </c>
      <c r="K7" s="4"/>
      <c r="V7" s="68"/>
      <c r="X7" s="69"/>
    </row>
    <row r="8" spans="1:22" s="5" customFormat="1" ht="27.75" customHeight="1">
      <c r="A8" s="4">
        <v>2</v>
      </c>
      <c r="B8" s="4" t="s">
        <v>44</v>
      </c>
      <c r="C8" s="70">
        <f aca="true" t="shared" si="0" ref="C8:J8">+C9+C10+C11+C12+C13+C14+C15+C16+C17</f>
        <v>1028186583</v>
      </c>
      <c r="D8" s="70">
        <f t="shared" si="0"/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37659019</v>
      </c>
      <c r="I8" s="71">
        <f aca="true" t="shared" si="1" ref="I8:I28">C8+D8+E8+F8+G8+H8</f>
        <v>1065845602</v>
      </c>
      <c r="J8" s="70">
        <f t="shared" si="0"/>
        <v>26755838</v>
      </c>
      <c r="K8" s="4"/>
      <c r="V8" s="68"/>
    </row>
    <row r="9" spans="1:22" s="3" customFormat="1" ht="34.5" customHeight="1">
      <c r="A9" s="30" t="s">
        <v>46</v>
      </c>
      <c r="B9" s="2" t="s">
        <v>102</v>
      </c>
      <c r="C9" s="72">
        <v>57393199</v>
      </c>
      <c r="D9" s="72"/>
      <c r="E9" s="72"/>
      <c r="F9" s="72"/>
      <c r="G9" s="72"/>
      <c r="H9" s="73">
        <v>4489898</v>
      </c>
      <c r="I9" s="71">
        <f t="shared" si="1"/>
        <v>61883097</v>
      </c>
      <c r="J9" s="73">
        <v>4731879</v>
      </c>
      <c r="K9" s="18"/>
      <c r="N9" s="3">
        <v>708490.9</v>
      </c>
      <c r="V9" s="67"/>
    </row>
    <row r="10" spans="1:14" s="3" customFormat="1" ht="45.75" customHeight="1">
      <c r="A10" s="30" t="s">
        <v>47</v>
      </c>
      <c r="B10" s="2" t="s">
        <v>123</v>
      </c>
      <c r="C10" s="72">
        <v>204867205</v>
      </c>
      <c r="D10" s="72"/>
      <c r="E10" s="72"/>
      <c r="F10" s="72"/>
      <c r="G10" s="72"/>
      <c r="H10" s="73">
        <v>7524278</v>
      </c>
      <c r="I10" s="71">
        <f t="shared" si="1"/>
        <v>212391483</v>
      </c>
      <c r="J10" s="73">
        <v>0</v>
      </c>
      <c r="K10" s="2"/>
      <c r="N10" s="6" t="e">
        <f>C7+D7+F7+#REF!+G7+H7</f>
        <v>#REF!</v>
      </c>
    </row>
    <row r="11" spans="1:11" s="3" customFormat="1" ht="34.5" customHeight="1">
      <c r="A11" s="30" t="s">
        <v>48</v>
      </c>
      <c r="B11" s="2" t="s">
        <v>104</v>
      </c>
      <c r="C11" s="72">
        <v>202259700</v>
      </c>
      <c r="D11" s="72"/>
      <c r="E11" s="72"/>
      <c r="F11" s="72"/>
      <c r="G11" s="72"/>
      <c r="H11" s="73">
        <v>2380200</v>
      </c>
      <c r="I11" s="71">
        <f t="shared" si="1"/>
        <v>204639900</v>
      </c>
      <c r="J11" s="73">
        <v>1591</v>
      </c>
      <c r="K11" s="2"/>
    </row>
    <row r="12" spans="1:11" s="3" customFormat="1" ht="34.5" customHeight="1">
      <c r="A12" s="30" t="s">
        <v>49</v>
      </c>
      <c r="B12" s="2" t="s">
        <v>105</v>
      </c>
      <c r="C12" s="72">
        <v>107990000</v>
      </c>
      <c r="D12" s="72"/>
      <c r="E12" s="72"/>
      <c r="F12" s="72"/>
      <c r="G12" s="72"/>
      <c r="H12" s="73">
        <v>5213940</v>
      </c>
      <c r="I12" s="71">
        <f t="shared" si="1"/>
        <v>113203940</v>
      </c>
      <c r="J12" s="73">
        <v>2950600</v>
      </c>
      <c r="K12" s="2"/>
    </row>
    <row r="13" spans="1:59" s="3" customFormat="1" ht="37.5" customHeight="1">
      <c r="A13" s="30" t="s">
        <v>50</v>
      </c>
      <c r="B13" s="2" t="s">
        <v>106</v>
      </c>
      <c r="C13" s="72">
        <v>70593120</v>
      </c>
      <c r="D13" s="72"/>
      <c r="E13" s="72"/>
      <c r="F13" s="72"/>
      <c r="G13" s="72"/>
      <c r="H13" s="73">
        <v>2725996</v>
      </c>
      <c r="I13" s="71">
        <f t="shared" si="1"/>
        <v>73319116</v>
      </c>
      <c r="J13" s="73">
        <v>3724884</v>
      </c>
      <c r="K13" s="2"/>
      <c r="U13" s="34"/>
      <c r="V13" s="35"/>
      <c r="W13" s="36"/>
      <c r="X13" s="37"/>
      <c r="Y13" s="35"/>
      <c r="Z13" s="37"/>
      <c r="AA13" s="38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9"/>
      <c r="AS13" s="39"/>
      <c r="AT13" s="39"/>
      <c r="AU13" s="39"/>
      <c r="AV13" s="37"/>
      <c r="AW13" s="37"/>
      <c r="AX13" s="40"/>
      <c r="AY13" s="40"/>
      <c r="AZ13" s="41"/>
      <c r="BA13" s="39"/>
      <c r="BB13" s="37"/>
      <c r="BC13" s="37"/>
      <c r="BD13" s="37"/>
      <c r="BE13" s="37"/>
      <c r="BF13" s="37"/>
      <c r="BG13" s="33"/>
    </row>
    <row r="14" spans="1:59" s="3" customFormat="1" ht="35.25" customHeight="1">
      <c r="A14" s="30" t="s">
        <v>51</v>
      </c>
      <c r="B14" s="2" t="s">
        <v>107</v>
      </c>
      <c r="C14" s="72"/>
      <c r="D14" s="72"/>
      <c r="E14" s="72"/>
      <c r="F14" s="72"/>
      <c r="G14" s="72"/>
      <c r="H14" s="73">
        <v>2919600</v>
      </c>
      <c r="I14" s="71">
        <f t="shared" si="1"/>
        <v>2919600</v>
      </c>
      <c r="J14" s="73">
        <v>4524316</v>
      </c>
      <c r="K14" s="2"/>
      <c r="U14" s="34"/>
      <c r="V14" s="37"/>
      <c r="W14" s="36"/>
      <c r="X14" s="37"/>
      <c r="Y14" s="35"/>
      <c r="Z14" s="37"/>
      <c r="AA14" s="38"/>
      <c r="AB14" s="38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9"/>
      <c r="AS14" s="39"/>
      <c r="AT14" s="39"/>
      <c r="AU14" s="39"/>
      <c r="AV14" s="37"/>
      <c r="AW14" s="37"/>
      <c r="AX14" s="41"/>
      <c r="AY14" s="40"/>
      <c r="AZ14" s="41"/>
      <c r="BA14" s="39"/>
      <c r="BB14" s="37"/>
      <c r="BC14" s="37"/>
      <c r="BD14" s="37"/>
      <c r="BE14" s="37"/>
      <c r="BF14" s="37"/>
      <c r="BG14" s="33"/>
    </row>
    <row r="15" spans="1:59" s="3" customFormat="1" ht="45.75" customHeight="1">
      <c r="A15" s="30" t="s">
        <v>52</v>
      </c>
      <c r="B15" s="2" t="s">
        <v>17</v>
      </c>
      <c r="C15" s="72">
        <v>144496168</v>
      </c>
      <c r="D15" s="72"/>
      <c r="E15" s="72"/>
      <c r="F15" s="72"/>
      <c r="G15" s="72"/>
      <c r="H15" s="74">
        <v>5513117</v>
      </c>
      <c r="I15" s="71">
        <f t="shared" si="1"/>
        <v>150009285</v>
      </c>
      <c r="J15" s="73">
        <v>5961310</v>
      </c>
      <c r="K15" s="2"/>
      <c r="U15" s="34"/>
      <c r="V15" s="37"/>
      <c r="W15" s="36"/>
      <c r="X15" s="37"/>
      <c r="Y15" s="35"/>
      <c r="Z15" s="37"/>
      <c r="AA15" s="38"/>
      <c r="AB15" s="38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9"/>
      <c r="AS15" s="39"/>
      <c r="AT15" s="39"/>
      <c r="AU15" s="39"/>
      <c r="AV15" s="37"/>
      <c r="AW15" s="37"/>
      <c r="AX15" s="40"/>
      <c r="AY15" s="40"/>
      <c r="AZ15" s="40"/>
      <c r="BA15" s="39"/>
      <c r="BB15" s="37"/>
      <c r="BC15" s="37"/>
      <c r="BD15" s="37"/>
      <c r="BE15" s="37"/>
      <c r="BF15" s="37"/>
      <c r="BG15" s="33"/>
    </row>
    <row r="16" spans="1:59" s="3" customFormat="1" ht="45.75" customHeight="1">
      <c r="A16" s="30" t="s">
        <v>53</v>
      </c>
      <c r="B16" s="2" t="s">
        <v>108</v>
      </c>
      <c r="C16" s="72">
        <v>68757991</v>
      </c>
      <c r="D16" s="72"/>
      <c r="E16" s="72"/>
      <c r="F16" s="72"/>
      <c r="G16" s="72"/>
      <c r="H16" s="74">
        <v>2258371</v>
      </c>
      <c r="I16" s="71">
        <f t="shared" si="1"/>
        <v>71016362</v>
      </c>
      <c r="J16" s="73">
        <v>1880933</v>
      </c>
      <c r="K16" s="2"/>
      <c r="U16" s="34"/>
      <c r="V16" s="37"/>
      <c r="W16" s="36"/>
      <c r="X16" s="37"/>
      <c r="Y16" s="35"/>
      <c r="Z16" s="37"/>
      <c r="AA16" s="38"/>
      <c r="AB16" s="38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9"/>
      <c r="AS16" s="39"/>
      <c r="AT16" s="39"/>
      <c r="AU16" s="39"/>
      <c r="AV16" s="37"/>
      <c r="AW16" s="37"/>
      <c r="AX16" s="40"/>
      <c r="AY16" s="40"/>
      <c r="AZ16" s="40"/>
      <c r="BA16" s="39"/>
      <c r="BB16" s="37"/>
      <c r="BC16" s="37"/>
      <c r="BD16" s="37"/>
      <c r="BE16" s="37"/>
      <c r="BF16" s="37"/>
      <c r="BG16" s="33"/>
    </row>
    <row r="17" spans="1:59" s="3" customFormat="1" ht="45.75" customHeight="1">
      <c r="A17" s="30" t="s">
        <v>54</v>
      </c>
      <c r="B17" s="2" t="s">
        <v>109</v>
      </c>
      <c r="C17" s="72">
        <v>171829200</v>
      </c>
      <c r="D17" s="72"/>
      <c r="E17" s="72"/>
      <c r="F17" s="72"/>
      <c r="G17" s="72"/>
      <c r="H17" s="74">
        <v>4633619</v>
      </c>
      <c r="I17" s="71">
        <f t="shared" si="1"/>
        <v>176462819</v>
      </c>
      <c r="J17" s="73">
        <v>2980325</v>
      </c>
      <c r="K17" s="2"/>
      <c r="U17" s="34"/>
      <c r="V17" s="37"/>
      <c r="W17" s="36"/>
      <c r="X17" s="37"/>
      <c r="Y17" s="35"/>
      <c r="Z17" s="37"/>
      <c r="AA17" s="38"/>
      <c r="AB17" s="38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9"/>
      <c r="AS17" s="39"/>
      <c r="AT17" s="39"/>
      <c r="AU17" s="39"/>
      <c r="AV17" s="37"/>
      <c r="AW17" s="37"/>
      <c r="AX17" s="40"/>
      <c r="AY17" s="40"/>
      <c r="AZ17" s="40"/>
      <c r="BA17" s="39"/>
      <c r="BB17" s="37"/>
      <c r="BC17" s="37"/>
      <c r="BD17" s="37"/>
      <c r="BE17" s="37"/>
      <c r="BF17" s="37"/>
      <c r="BG17" s="33"/>
    </row>
    <row r="18" spans="1:59" s="5" customFormat="1" ht="35.25" customHeight="1">
      <c r="A18" s="31">
        <v>3</v>
      </c>
      <c r="B18" s="4" t="s">
        <v>45</v>
      </c>
      <c r="C18" s="71">
        <f>C19+C20+C21+C23+C22</f>
        <v>427636610</v>
      </c>
      <c r="D18" s="71">
        <f aca="true" t="shared" si="2" ref="D18:J18">D19+D20+D21+D23+D22</f>
        <v>0</v>
      </c>
      <c r="E18" s="71">
        <f t="shared" si="2"/>
        <v>0</v>
      </c>
      <c r="F18" s="71">
        <f t="shared" si="2"/>
        <v>0</v>
      </c>
      <c r="G18" s="71">
        <f t="shared" si="2"/>
        <v>0</v>
      </c>
      <c r="H18" s="71">
        <f t="shared" si="2"/>
        <v>57625025</v>
      </c>
      <c r="I18" s="71">
        <f t="shared" si="1"/>
        <v>485261635</v>
      </c>
      <c r="J18" s="71">
        <f t="shared" si="2"/>
        <v>14299097</v>
      </c>
      <c r="K18" s="15" t="e">
        <f>+K19+K20+K21+K22+#REF!</f>
        <v>#REF!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U18" s="58"/>
      <c r="V18" s="59"/>
      <c r="W18" s="60"/>
      <c r="X18" s="59"/>
      <c r="Y18" s="61"/>
      <c r="Z18" s="59"/>
      <c r="AA18" s="62"/>
      <c r="AB18" s="62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63"/>
      <c r="AS18" s="63"/>
      <c r="AT18" s="63"/>
      <c r="AU18" s="63"/>
      <c r="AV18" s="59"/>
      <c r="AW18" s="59"/>
      <c r="AX18" s="65"/>
      <c r="AY18" s="65"/>
      <c r="AZ18" s="65"/>
      <c r="BA18" s="63"/>
      <c r="BB18" s="59"/>
      <c r="BC18" s="59"/>
      <c r="BD18" s="59"/>
      <c r="BE18" s="59"/>
      <c r="BF18" s="59"/>
      <c r="BG18" s="66"/>
    </row>
    <row r="19" spans="1:59" s="3" customFormat="1" ht="75" customHeight="1">
      <c r="A19" s="30" t="s">
        <v>55</v>
      </c>
      <c r="B19" s="2" t="s">
        <v>110</v>
      </c>
      <c r="C19" s="72">
        <v>61172600</v>
      </c>
      <c r="D19" s="72"/>
      <c r="E19" s="72"/>
      <c r="F19" s="72"/>
      <c r="G19" s="72"/>
      <c r="H19" s="74">
        <v>9456540</v>
      </c>
      <c r="I19" s="71">
        <f t="shared" si="1"/>
        <v>70629140</v>
      </c>
      <c r="J19" s="73">
        <v>4616948</v>
      </c>
      <c r="K19" s="2"/>
      <c r="U19" s="34"/>
      <c r="V19" s="37"/>
      <c r="W19" s="36"/>
      <c r="X19" s="37"/>
      <c r="Y19" s="35"/>
      <c r="Z19" s="37"/>
      <c r="AA19" s="38"/>
      <c r="AB19" s="38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9"/>
      <c r="AS19" s="39"/>
      <c r="AT19" s="39"/>
      <c r="AU19" s="39"/>
      <c r="AV19" s="37"/>
      <c r="AW19" s="37"/>
      <c r="AX19" s="41"/>
      <c r="AY19" s="40"/>
      <c r="AZ19" s="41"/>
      <c r="BA19" s="39"/>
      <c r="BB19" s="37"/>
      <c r="BC19" s="37"/>
      <c r="BD19" s="37"/>
      <c r="BE19" s="37"/>
      <c r="BF19" s="37"/>
      <c r="BG19" s="33"/>
    </row>
    <row r="20" spans="1:59" s="3" customFormat="1" ht="63" customHeight="1">
      <c r="A20" s="30" t="s">
        <v>56</v>
      </c>
      <c r="B20" s="2" t="s">
        <v>111</v>
      </c>
      <c r="C20" s="72"/>
      <c r="D20" s="72"/>
      <c r="E20" s="72"/>
      <c r="F20" s="72"/>
      <c r="G20" s="72"/>
      <c r="H20" s="74">
        <v>5932989</v>
      </c>
      <c r="I20" s="71">
        <f t="shared" si="1"/>
        <v>5932989</v>
      </c>
      <c r="J20" s="73">
        <v>1081246</v>
      </c>
      <c r="K20" s="2"/>
      <c r="U20" s="34"/>
      <c r="V20" s="37"/>
      <c r="W20" s="36"/>
      <c r="X20" s="37"/>
      <c r="Y20" s="35"/>
      <c r="Z20" s="37"/>
      <c r="AA20" s="38"/>
      <c r="AB20" s="38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42"/>
      <c r="AS20" s="39"/>
      <c r="AT20" s="39"/>
      <c r="AU20" s="39"/>
      <c r="AV20" s="37"/>
      <c r="AW20" s="37"/>
      <c r="AX20" s="41"/>
      <c r="AY20" s="40"/>
      <c r="AZ20" s="41"/>
      <c r="BA20" s="39"/>
      <c r="BB20" s="37"/>
      <c r="BC20" s="37"/>
      <c r="BD20" s="37"/>
      <c r="BE20" s="37"/>
      <c r="BF20" s="37"/>
      <c r="BG20" s="33"/>
    </row>
    <row r="21" spans="1:59" s="3" customFormat="1" ht="56.25" customHeight="1">
      <c r="A21" s="30" t="s">
        <v>57</v>
      </c>
      <c r="B21" s="2" t="s">
        <v>112</v>
      </c>
      <c r="C21" s="72">
        <v>260439976</v>
      </c>
      <c r="D21" s="72"/>
      <c r="E21" s="72"/>
      <c r="F21" s="72"/>
      <c r="G21" s="72"/>
      <c r="H21" s="74">
        <v>36912696</v>
      </c>
      <c r="I21" s="71">
        <f t="shared" si="1"/>
        <v>297352672</v>
      </c>
      <c r="J21" s="73"/>
      <c r="K21" s="2"/>
      <c r="U21" s="34"/>
      <c r="V21" s="37"/>
      <c r="W21" s="36"/>
      <c r="X21" s="37"/>
      <c r="Y21" s="35"/>
      <c r="Z21" s="37"/>
      <c r="AA21" s="38"/>
      <c r="AB21" s="38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42"/>
      <c r="AS21" s="39"/>
      <c r="AT21" s="39"/>
      <c r="AU21" s="39"/>
      <c r="AV21" s="37"/>
      <c r="AW21" s="37"/>
      <c r="AX21" s="41"/>
      <c r="AY21" s="40"/>
      <c r="AZ21" s="41"/>
      <c r="BA21" s="39"/>
      <c r="BB21" s="37"/>
      <c r="BC21" s="37"/>
      <c r="BD21" s="37"/>
      <c r="BE21" s="37"/>
      <c r="BF21" s="37"/>
      <c r="BG21" s="33"/>
    </row>
    <row r="22" spans="1:59" s="3" customFormat="1" ht="48.75" customHeight="1">
      <c r="A22" s="30" t="s">
        <v>58</v>
      </c>
      <c r="B22" s="2" t="s">
        <v>113</v>
      </c>
      <c r="C22" s="72">
        <v>68125800</v>
      </c>
      <c r="D22" s="72"/>
      <c r="E22" s="72"/>
      <c r="F22" s="72"/>
      <c r="G22" s="72"/>
      <c r="H22" s="74">
        <v>4342800</v>
      </c>
      <c r="I22" s="71">
        <f t="shared" si="1"/>
        <v>72468600</v>
      </c>
      <c r="J22" s="73">
        <v>8448903</v>
      </c>
      <c r="K22" s="2"/>
      <c r="U22" s="34"/>
      <c r="V22" s="37"/>
      <c r="W22" s="36"/>
      <c r="X22" s="37"/>
      <c r="Y22" s="35"/>
      <c r="Z22" s="37"/>
      <c r="AA22" s="38"/>
      <c r="AB22" s="38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4"/>
      <c r="AS22" s="39"/>
      <c r="AT22" s="34"/>
      <c r="AU22" s="34"/>
      <c r="AV22" s="37"/>
      <c r="AW22" s="37"/>
      <c r="AX22" s="41"/>
      <c r="AY22" s="40"/>
      <c r="AZ22" s="41"/>
      <c r="BA22" s="39"/>
      <c r="BB22" s="37"/>
      <c r="BC22" s="37"/>
      <c r="BD22" s="37"/>
      <c r="BE22" s="37"/>
      <c r="BF22" s="37"/>
      <c r="BG22" s="33"/>
    </row>
    <row r="23" spans="1:59" s="3" customFormat="1" ht="46.5" customHeight="1">
      <c r="A23" s="30" t="s">
        <v>59</v>
      </c>
      <c r="B23" s="2" t="s">
        <v>24</v>
      </c>
      <c r="C23" s="72">
        <v>37898234</v>
      </c>
      <c r="D23" s="72"/>
      <c r="E23" s="72"/>
      <c r="F23" s="72"/>
      <c r="G23" s="72"/>
      <c r="H23" s="73">
        <v>980000</v>
      </c>
      <c r="I23" s="71">
        <f t="shared" si="1"/>
        <v>38878234</v>
      </c>
      <c r="J23" s="73">
        <v>152000</v>
      </c>
      <c r="K23" s="2"/>
      <c r="U23" s="34"/>
      <c r="V23" s="37"/>
      <c r="W23" s="36"/>
      <c r="X23" s="37"/>
      <c r="Y23" s="35"/>
      <c r="Z23" s="37"/>
      <c r="AA23" s="38"/>
      <c r="AB23" s="38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9"/>
      <c r="AS23" s="39"/>
      <c r="AT23" s="39"/>
      <c r="AU23" s="39"/>
      <c r="AV23" s="37"/>
      <c r="AW23" s="37"/>
      <c r="AX23" s="40"/>
      <c r="AY23" s="40"/>
      <c r="AZ23" s="41"/>
      <c r="BA23" s="39"/>
      <c r="BB23" s="37"/>
      <c r="BC23" s="37"/>
      <c r="BD23" s="37"/>
      <c r="BE23" s="37"/>
      <c r="BF23" s="37"/>
      <c r="BG23" s="33"/>
    </row>
    <row r="24" spans="1:59" s="3" customFormat="1" ht="57.75" customHeight="1" hidden="1">
      <c r="A24" s="31"/>
      <c r="B24" s="4"/>
      <c r="C24" s="71"/>
      <c r="D24" s="71"/>
      <c r="E24" s="71"/>
      <c r="F24" s="71"/>
      <c r="G24" s="71"/>
      <c r="H24" s="74"/>
      <c r="I24" s="71">
        <f t="shared" si="1"/>
        <v>0</v>
      </c>
      <c r="J24" s="74"/>
      <c r="K24" s="2"/>
      <c r="U24" s="34"/>
      <c r="V24" s="37"/>
      <c r="W24" s="36"/>
      <c r="X24" s="37"/>
      <c r="Y24" s="35"/>
      <c r="Z24" s="37"/>
      <c r="AA24" s="38"/>
      <c r="AB24" s="38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9"/>
      <c r="AS24" s="39"/>
      <c r="AT24" s="39"/>
      <c r="AU24" s="39"/>
      <c r="AV24" s="37"/>
      <c r="AW24" s="37"/>
      <c r="AX24" s="41"/>
      <c r="AY24" s="40"/>
      <c r="AZ24" s="41"/>
      <c r="BA24" s="39"/>
      <c r="BB24" s="37"/>
      <c r="BC24" s="37"/>
      <c r="BD24" s="37"/>
      <c r="BE24" s="37"/>
      <c r="BF24" s="37"/>
      <c r="BG24" s="33"/>
    </row>
    <row r="25" spans="1:59" s="5" customFormat="1" ht="61.5" customHeight="1">
      <c r="A25" s="31" t="s">
        <v>69</v>
      </c>
      <c r="B25" s="4" t="s">
        <v>43</v>
      </c>
      <c r="C25" s="71"/>
      <c r="D25" s="71"/>
      <c r="E25" s="71"/>
      <c r="F25" s="71"/>
      <c r="G25" s="74">
        <v>5650662</v>
      </c>
      <c r="H25" s="74">
        <v>3303700</v>
      </c>
      <c r="I25" s="71">
        <f t="shared" si="1"/>
        <v>8954362</v>
      </c>
      <c r="J25" s="74">
        <v>1202084</v>
      </c>
      <c r="K25" s="4"/>
      <c r="U25" s="34"/>
      <c r="V25" s="37"/>
      <c r="W25" s="36"/>
      <c r="X25" s="37"/>
      <c r="Y25" s="35"/>
      <c r="Z25" s="37"/>
      <c r="AA25" s="38"/>
      <c r="AB25" s="38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9"/>
      <c r="AS25" s="39"/>
      <c r="AT25" s="39"/>
      <c r="AU25" s="39"/>
      <c r="AV25" s="37"/>
      <c r="AW25" s="37"/>
      <c r="AX25" s="41"/>
      <c r="AY25" s="40"/>
      <c r="AZ25" s="41"/>
      <c r="BA25" s="39"/>
      <c r="BB25" s="37"/>
      <c r="BC25" s="37"/>
      <c r="BD25" s="37"/>
      <c r="BE25" s="37"/>
      <c r="BF25" s="37"/>
      <c r="BG25" s="33"/>
    </row>
    <row r="26" spans="1:59" s="5" customFormat="1" ht="52.5" customHeight="1">
      <c r="A26" s="31" t="s">
        <v>70</v>
      </c>
      <c r="B26" s="4" t="s">
        <v>25</v>
      </c>
      <c r="C26" s="71"/>
      <c r="D26" s="71"/>
      <c r="E26" s="71"/>
      <c r="F26" s="71"/>
      <c r="G26" s="71"/>
      <c r="H26" s="74">
        <v>611024</v>
      </c>
      <c r="I26" s="71">
        <f t="shared" si="1"/>
        <v>611024</v>
      </c>
      <c r="J26" s="74">
        <v>120424</v>
      </c>
      <c r="K26" s="23"/>
      <c r="U26" s="34"/>
      <c r="V26" s="37"/>
      <c r="W26" s="36"/>
      <c r="X26" s="37"/>
      <c r="Y26" s="35"/>
      <c r="Z26" s="37"/>
      <c r="AA26" s="38"/>
      <c r="AB26" s="38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9"/>
      <c r="AS26" s="39"/>
      <c r="AT26" s="39"/>
      <c r="AU26" s="39"/>
      <c r="AV26" s="37"/>
      <c r="AW26" s="37"/>
      <c r="AX26" s="41"/>
      <c r="AY26" s="40"/>
      <c r="AZ26" s="41"/>
      <c r="BA26" s="39"/>
      <c r="BB26" s="37"/>
      <c r="BC26" s="37"/>
      <c r="BD26" s="37"/>
      <c r="BE26" s="37"/>
      <c r="BF26" s="37"/>
      <c r="BG26" s="33"/>
    </row>
    <row r="27" spans="1:59" s="5" customFormat="1" ht="51.75" customHeight="1">
      <c r="A27" s="31" t="s">
        <v>71</v>
      </c>
      <c r="B27" s="4" t="s">
        <v>114</v>
      </c>
      <c r="C27" s="71"/>
      <c r="D27" s="71"/>
      <c r="E27" s="71"/>
      <c r="F27" s="71"/>
      <c r="G27" s="71"/>
      <c r="H27" s="74">
        <v>6428043</v>
      </c>
      <c r="I27" s="71">
        <f t="shared" si="1"/>
        <v>6428043</v>
      </c>
      <c r="J27" s="74"/>
      <c r="K27" s="23"/>
      <c r="U27" s="34"/>
      <c r="V27" s="37"/>
      <c r="W27" s="36"/>
      <c r="X27" s="37"/>
      <c r="Y27" s="35"/>
      <c r="Z27" s="37"/>
      <c r="AA27" s="38"/>
      <c r="AB27" s="38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9"/>
      <c r="AS27" s="39"/>
      <c r="AT27" s="39"/>
      <c r="AU27" s="39"/>
      <c r="AV27" s="37"/>
      <c r="AW27" s="37"/>
      <c r="AX27" s="41"/>
      <c r="AY27" s="40"/>
      <c r="AZ27" s="41"/>
      <c r="BA27" s="39"/>
      <c r="BB27" s="37"/>
      <c r="BC27" s="37"/>
      <c r="BD27" s="37"/>
      <c r="BE27" s="37"/>
      <c r="BF27" s="37"/>
      <c r="BG27" s="33"/>
    </row>
    <row r="28" spans="1:59" s="5" customFormat="1" ht="30.75" customHeight="1">
      <c r="A28" s="31"/>
      <c r="B28" s="4" t="s">
        <v>10</v>
      </c>
      <c r="C28" s="71">
        <f aca="true" t="shared" si="3" ref="C28:J28">+C27+C26+C25+C24+C18+C8+C7</f>
        <v>1741260766</v>
      </c>
      <c r="D28" s="71">
        <f t="shared" si="3"/>
        <v>398137961</v>
      </c>
      <c r="E28" s="71">
        <f t="shared" si="3"/>
        <v>64681646</v>
      </c>
      <c r="F28" s="71">
        <f t="shared" si="3"/>
        <v>275012092</v>
      </c>
      <c r="G28" s="71">
        <f t="shared" si="3"/>
        <v>6066662</v>
      </c>
      <c r="H28" s="71">
        <f t="shared" si="3"/>
        <v>105777730.7</v>
      </c>
      <c r="I28" s="71">
        <f t="shared" si="1"/>
        <v>2590936857.7</v>
      </c>
      <c r="J28" s="71">
        <f t="shared" si="3"/>
        <v>67850282</v>
      </c>
      <c r="K28" s="15" t="e">
        <f>+K7+K8+K18+K25+K26+K27</f>
        <v>#REF!</v>
      </c>
      <c r="L28" s="15" t="e">
        <f>+L7+L8+L18+L25+L26+L27</f>
        <v>#REF!</v>
      </c>
      <c r="M28" s="15" t="e">
        <f>+M7+M8+M18+M25+M26+M27</f>
        <v>#REF!</v>
      </c>
      <c r="N28" s="15" t="e">
        <f>+N7+N8+N18+N25+N26+N27</f>
        <v>#REF!</v>
      </c>
      <c r="O28" s="15" t="e">
        <f>+O7+O8+O18+O25+O26+O27</f>
        <v>#REF!</v>
      </c>
      <c r="U28" s="58"/>
      <c r="V28" s="59"/>
      <c r="W28" s="60"/>
      <c r="X28" s="59"/>
      <c r="Y28" s="61"/>
      <c r="Z28" s="59"/>
      <c r="AA28" s="62"/>
      <c r="AB28" s="62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63"/>
      <c r="AS28" s="63"/>
      <c r="AT28" s="63"/>
      <c r="AU28" s="63"/>
      <c r="AV28" s="59"/>
      <c r="AW28" s="59"/>
      <c r="AX28" s="65"/>
      <c r="AY28" s="65"/>
      <c r="AZ28" s="65"/>
      <c r="BA28" s="63"/>
      <c r="BB28" s="59"/>
      <c r="BC28" s="59"/>
      <c r="BD28" s="59"/>
      <c r="BE28" s="59"/>
      <c r="BF28" s="59"/>
      <c r="BG28" s="66"/>
    </row>
    <row r="29" spans="1:59" s="5" customFormat="1" ht="30.75" customHeight="1">
      <c r="A29" s="7"/>
      <c r="B29" s="7"/>
      <c r="C29" s="51"/>
      <c r="D29" s="51"/>
      <c r="E29" s="51"/>
      <c r="F29" s="51"/>
      <c r="G29" s="51"/>
      <c r="H29" s="51"/>
      <c r="I29" s="51"/>
      <c r="J29" s="52"/>
      <c r="U29" s="34"/>
      <c r="V29" s="37"/>
      <c r="W29" s="36"/>
      <c r="X29" s="37"/>
      <c r="Y29" s="35"/>
      <c r="Z29" s="37"/>
      <c r="AA29" s="38"/>
      <c r="AB29" s="38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9"/>
      <c r="AS29" s="39"/>
      <c r="AT29" s="39"/>
      <c r="AU29" s="39"/>
      <c r="AV29" s="37"/>
      <c r="AW29" s="37"/>
      <c r="AX29" s="41"/>
      <c r="AY29" s="40"/>
      <c r="AZ29" s="41"/>
      <c r="BA29" s="39"/>
      <c r="BB29" s="37"/>
      <c r="BC29" s="37"/>
      <c r="BD29" s="37"/>
      <c r="BE29" s="37"/>
      <c r="BF29" s="37"/>
      <c r="BG29" s="33"/>
    </row>
    <row r="30" spans="2:59" s="57" customFormat="1" ht="17.25" customHeight="1">
      <c r="B30" s="75" t="s">
        <v>119</v>
      </c>
      <c r="C30" s="75"/>
      <c r="D30" s="75"/>
      <c r="E30" s="75"/>
      <c r="F30" s="56"/>
      <c r="G30" s="76" t="s">
        <v>120</v>
      </c>
      <c r="H30" s="76"/>
      <c r="I30" s="76"/>
      <c r="J30" s="76"/>
      <c r="U30" s="58"/>
      <c r="V30" s="59"/>
      <c r="W30" s="60"/>
      <c r="X30" s="59"/>
      <c r="Y30" s="61"/>
      <c r="Z30" s="59"/>
      <c r="AA30" s="62"/>
      <c r="AB30" s="62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63"/>
      <c r="AS30" s="63"/>
      <c r="AT30" s="63"/>
      <c r="AU30" s="63"/>
      <c r="AV30" s="59"/>
      <c r="AW30" s="59"/>
      <c r="AX30" s="64"/>
      <c r="AY30" s="65"/>
      <c r="AZ30" s="64"/>
      <c r="BA30" s="63"/>
      <c r="BB30" s="59"/>
      <c r="BC30" s="59"/>
      <c r="BD30" s="59"/>
      <c r="BE30" s="59"/>
      <c r="BF30" s="59"/>
      <c r="BG30" s="66"/>
    </row>
    <row r="31" spans="3:59" s="57" customFormat="1" ht="16.5">
      <c r="C31" s="56"/>
      <c r="D31" s="56"/>
      <c r="E31" s="56"/>
      <c r="F31" s="56"/>
      <c r="U31" s="58"/>
      <c r="V31" s="59"/>
      <c r="W31" s="60"/>
      <c r="X31" s="59"/>
      <c r="Y31" s="61"/>
      <c r="Z31" s="59"/>
      <c r="AA31" s="62"/>
      <c r="AB31" s="61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63"/>
      <c r="AS31" s="63"/>
      <c r="AT31" s="63"/>
      <c r="AU31" s="63"/>
      <c r="AV31" s="59"/>
      <c r="AW31" s="59"/>
      <c r="AX31" s="65"/>
      <c r="AY31" s="65"/>
      <c r="AZ31" s="65"/>
      <c r="BA31" s="63"/>
      <c r="BB31" s="59"/>
      <c r="BC31" s="59"/>
      <c r="BD31" s="59"/>
      <c r="BE31" s="59"/>
      <c r="BF31" s="59"/>
      <c r="BG31" s="66"/>
    </row>
    <row r="32" spans="2:59" s="57" customFormat="1" ht="16.5" customHeight="1">
      <c r="B32" s="75" t="s">
        <v>121</v>
      </c>
      <c r="C32" s="75"/>
      <c r="D32" s="75"/>
      <c r="E32" s="75"/>
      <c r="F32" s="56"/>
      <c r="G32" s="76" t="s">
        <v>122</v>
      </c>
      <c r="H32" s="76"/>
      <c r="I32" s="76"/>
      <c r="J32" s="76"/>
      <c r="U32" s="58"/>
      <c r="V32" s="59"/>
      <c r="W32" s="60"/>
      <c r="X32" s="59"/>
      <c r="Y32" s="61"/>
      <c r="Z32" s="59"/>
      <c r="AA32" s="62"/>
      <c r="AB32" s="61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63"/>
      <c r="AS32" s="63"/>
      <c r="AT32" s="63"/>
      <c r="AU32" s="63"/>
      <c r="AV32" s="59"/>
      <c r="AW32" s="59"/>
      <c r="AX32" s="65"/>
      <c r="AY32" s="65"/>
      <c r="AZ32" s="65"/>
      <c r="BA32" s="63"/>
      <c r="BB32" s="59"/>
      <c r="BC32" s="59"/>
      <c r="BD32" s="59"/>
      <c r="BE32" s="59"/>
      <c r="BF32" s="59"/>
      <c r="BG32" s="66"/>
    </row>
    <row r="37" ht="16.5">
      <c r="R37" s="9" t="s">
        <v>60</v>
      </c>
    </row>
  </sheetData>
  <sheetProtection/>
  <mergeCells count="12">
    <mergeCell ref="H1:J1"/>
    <mergeCell ref="H2:J2"/>
    <mergeCell ref="A5:A6"/>
    <mergeCell ref="A3:J3"/>
    <mergeCell ref="B5:B6"/>
    <mergeCell ref="H4:J4"/>
    <mergeCell ref="B30:E30"/>
    <mergeCell ref="G30:H30"/>
    <mergeCell ref="B32:E32"/>
    <mergeCell ref="G32:H32"/>
    <mergeCell ref="I30:J30"/>
    <mergeCell ref="I32:J32"/>
  </mergeCells>
  <printOptions/>
  <pageMargins left="0.25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8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5.7109375" style="9" customWidth="1"/>
    <col min="2" max="2" width="38.7109375" style="9" customWidth="1"/>
    <col min="3" max="3" width="12.42187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1.281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20" width="9.140625" style="9" customWidth="1"/>
    <col min="21" max="21" width="8.57421875" style="9" customWidth="1"/>
    <col min="22" max="22" width="9.140625" style="9" hidden="1" customWidth="1"/>
    <col min="23" max="23" width="18.57421875" style="9" customWidth="1"/>
    <col min="24" max="16384" width="9.140625" style="9" customWidth="1"/>
  </cols>
  <sheetData>
    <row r="1" spans="3:11" s="3" customFormat="1" ht="14.25" customHeight="1">
      <c r="C1" s="1"/>
      <c r="D1" s="1"/>
      <c r="E1" s="1"/>
      <c r="F1" s="45"/>
      <c r="G1" s="45"/>
      <c r="H1" s="45"/>
      <c r="I1" s="77" t="s">
        <v>36</v>
      </c>
      <c r="J1" s="77"/>
      <c r="K1" s="77"/>
    </row>
    <row r="2" spans="3:11" s="3" customFormat="1" ht="45.75" customHeight="1">
      <c r="C2" s="1"/>
      <c r="D2" s="1"/>
      <c r="E2" s="1"/>
      <c r="F2" s="45"/>
      <c r="G2" s="45"/>
      <c r="H2" s="45"/>
      <c r="I2" s="77" t="s">
        <v>116</v>
      </c>
      <c r="J2" s="77"/>
      <c r="K2" s="77"/>
    </row>
    <row r="3" spans="1:11" ht="37.5" customHeight="1">
      <c r="A3" s="80" t="s">
        <v>100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9:11" ht="18.75" customHeight="1">
      <c r="I4" s="82" t="s">
        <v>27</v>
      </c>
      <c r="J4" s="82"/>
      <c r="K4" s="82"/>
    </row>
    <row r="5" spans="1:23" s="12" customFormat="1" ht="47.25" customHeight="1">
      <c r="A5" s="78" t="s">
        <v>38</v>
      </c>
      <c r="B5" s="81" t="s">
        <v>8</v>
      </c>
      <c r="C5" s="25" t="s">
        <v>28</v>
      </c>
      <c r="D5" s="25" t="s">
        <v>29</v>
      </c>
      <c r="E5" s="25" t="s">
        <v>73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  <c r="W5" s="44"/>
    </row>
    <row r="6" spans="1:12" s="12" customFormat="1" ht="15" customHeight="1">
      <c r="A6" s="79"/>
      <c r="B6" s="81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25" s="5" customFormat="1" ht="27.75" customHeight="1">
      <c r="A7" s="4">
        <v>1</v>
      </c>
      <c r="B7" s="4" t="s">
        <v>76</v>
      </c>
      <c r="C7" s="53">
        <v>270948.6</v>
      </c>
      <c r="D7" s="55">
        <v>381610</v>
      </c>
      <c r="E7" s="55">
        <v>54190.2</v>
      </c>
      <c r="F7" s="55">
        <v>266062.1</v>
      </c>
      <c r="G7" s="47"/>
      <c r="H7" s="55">
        <v>416</v>
      </c>
      <c r="I7" s="55">
        <v>119728.3</v>
      </c>
      <c r="J7" s="47">
        <f>C7+D7+E7+F7+G7+H7+I7</f>
        <v>1092955.2</v>
      </c>
      <c r="K7" s="55">
        <v>20225.7</v>
      </c>
      <c r="L7" s="4"/>
      <c r="W7" s="43"/>
      <c r="Y7" s="32"/>
    </row>
    <row r="8" spans="1:23" s="5" customFormat="1" ht="27.75" customHeight="1">
      <c r="A8" s="4">
        <v>2</v>
      </c>
      <c r="B8" s="4" t="s">
        <v>44</v>
      </c>
      <c r="C8" s="46">
        <f aca="true" t="shared" si="0" ref="C8:K8">+C9+C10+C11+C12+C13+C14+C15+C16+C17</f>
        <v>868798.8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35142.700000000004</v>
      </c>
      <c r="J8" s="46">
        <f t="shared" si="0"/>
        <v>903941.5000000001</v>
      </c>
      <c r="K8" s="46">
        <f t="shared" si="0"/>
        <v>30523.600000000002</v>
      </c>
      <c r="L8" s="4"/>
      <c r="W8" s="43"/>
    </row>
    <row r="9" spans="1:23" s="3" customFormat="1" ht="47.25" customHeight="1">
      <c r="A9" s="30" t="s">
        <v>46</v>
      </c>
      <c r="B9" s="2" t="s">
        <v>102</v>
      </c>
      <c r="C9" s="54">
        <v>57393.2</v>
      </c>
      <c r="D9" s="48"/>
      <c r="E9" s="48"/>
      <c r="F9" s="48"/>
      <c r="G9" s="48"/>
      <c r="H9" s="48"/>
      <c r="I9" s="54">
        <v>4489.9</v>
      </c>
      <c r="J9" s="47">
        <f aca="true" t="shared" si="1" ref="J9:J17">C9+D9+E9+F9+G9+H9+I9</f>
        <v>61883.1</v>
      </c>
      <c r="K9" s="54">
        <v>4301.5</v>
      </c>
      <c r="L9" s="18"/>
      <c r="O9" s="3">
        <v>708490.9</v>
      </c>
      <c r="W9" s="43"/>
    </row>
    <row r="10" spans="1:15" s="3" customFormat="1" ht="47.25" customHeight="1">
      <c r="A10" s="30" t="s">
        <v>47</v>
      </c>
      <c r="B10" s="2" t="s">
        <v>103</v>
      </c>
      <c r="C10" s="54">
        <v>45479.5</v>
      </c>
      <c r="D10" s="48"/>
      <c r="E10" s="48"/>
      <c r="F10" s="48"/>
      <c r="G10" s="48"/>
      <c r="H10" s="48"/>
      <c r="I10" s="48">
        <v>7486.3</v>
      </c>
      <c r="J10" s="47">
        <f t="shared" si="1"/>
        <v>52965.8</v>
      </c>
      <c r="K10" s="48">
        <v>6774.7</v>
      </c>
      <c r="L10" s="2"/>
      <c r="O10" s="6">
        <f>C7+D7+F7+G7+H7+I7</f>
        <v>1038765</v>
      </c>
    </row>
    <row r="11" spans="1:12" s="3" customFormat="1" ht="47.25" customHeight="1">
      <c r="A11" s="30" t="s">
        <v>48</v>
      </c>
      <c r="B11" s="2" t="s">
        <v>104</v>
      </c>
      <c r="C11" s="54">
        <v>202259.7</v>
      </c>
      <c r="D11" s="48"/>
      <c r="E11" s="48"/>
      <c r="F11" s="48"/>
      <c r="G11" s="48"/>
      <c r="H11" s="48"/>
      <c r="I11" s="48">
        <v>1753.2</v>
      </c>
      <c r="J11" s="47">
        <f t="shared" si="1"/>
        <v>204012.90000000002</v>
      </c>
      <c r="K11" s="48">
        <v>1520</v>
      </c>
      <c r="L11" s="2"/>
    </row>
    <row r="12" spans="1:12" s="3" customFormat="1" ht="47.25" customHeight="1">
      <c r="A12" s="30" t="s">
        <v>49</v>
      </c>
      <c r="B12" s="2" t="s">
        <v>105</v>
      </c>
      <c r="C12" s="54">
        <v>107990</v>
      </c>
      <c r="D12" s="48"/>
      <c r="E12" s="48"/>
      <c r="F12" s="48"/>
      <c r="G12" s="48"/>
      <c r="H12" s="48"/>
      <c r="I12" s="48">
        <v>4606.9</v>
      </c>
      <c r="J12" s="47">
        <f t="shared" si="1"/>
        <v>112596.9</v>
      </c>
      <c r="K12" s="48">
        <v>2260.3</v>
      </c>
      <c r="L12" s="2"/>
    </row>
    <row r="13" spans="1:60" s="3" customFormat="1" ht="47.25" customHeight="1">
      <c r="A13" s="30" t="s">
        <v>50</v>
      </c>
      <c r="B13" s="2" t="s">
        <v>106</v>
      </c>
      <c r="C13" s="54">
        <v>70593.1</v>
      </c>
      <c r="D13" s="48"/>
      <c r="E13" s="48"/>
      <c r="F13" s="48"/>
      <c r="G13" s="48"/>
      <c r="H13" s="48"/>
      <c r="I13" s="48">
        <v>2178</v>
      </c>
      <c r="J13" s="47">
        <f t="shared" si="1"/>
        <v>72771.1</v>
      </c>
      <c r="K13" s="48">
        <v>3195.4</v>
      </c>
      <c r="L13" s="2"/>
      <c r="V13" s="34"/>
      <c r="W13" s="35"/>
      <c r="X13" s="36"/>
      <c r="Y13" s="37"/>
      <c r="Z13" s="35"/>
      <c r="AA13" s="37"/>
      <c r="AB13" s="38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9"/>
      <c r="AT13" s="39"/>
      <c r="AU13" s="39"/>
      <c r="AV13" s="39"/>
      <c r="AW13" s="37"/>
      <c r="AX13" s="37"/>
      <c r="AY13" s="40"/>
      <c r="AZ13" s="40"/>
      <c r="BA13" s="41"/>
      <c r="BB13" s="39"/>
      <c r="BC13" s="37"/>
      <c r="BD13" s="37"/>
      <c r="BE13" s="37"/>
      <c r="BF13" s="37"/>
      <c r="BG13" s="37"/>
      <c r="BH13" s="33"/>
    </row>
    <row r="14" spans="1:60" s="3" customFormat="1" ht="47.25" customHeight="1">
      <c r="A14" s="30" t="s">
        <v>51</v>
      </c>
      <c r="B14" s="2" t="s">
        <v>107</v>
      </c>
      <c r="C14" s="48"/>
      <c r="D14" s="48"/>
      <c r="E14" s="48"/>
      <c r="F14" s="48"/>
      <c r="G14" s="48"/>
      <c r="H14" s="48"/>
      <c r="I14" s="48">
        <v>2853.8</v>
      </c>
      <c r="J14" s="47">
        <f t="shared" si="1"/>
        <v>2853.8</v>
      </c>
      <c r="K14" s="48">
        <v>4239.5</v>
      </c>
      <c r="L14" s="2"/>
      <c r="V14" s="34"/>
      <c r="W14" s="37"/>
      <c r="X14" s="36"/>
      <c r="Y14" s="37"/>
      <c r="Z14" s="35"/>
      <c r="AA14" s="37"/>
      <c r="AB14" s="38"/>
      <c r="AC14" s="38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9"/>
      <c r="AT14" s="39"/>
      <c r="AU14" s="39"/>
      <c r="AV14" s="39"/>
      <c r="AW14" s="37"/>
      <c r="AX14" s="37"/>
      <c r="AY14" s="41"/>
      <c r="AZ14" s="40"/>
      <c r="BA14" s="41"/>
      <c r="BB14" s="39"/>
      <c r="BC14" s="37"/>
      <c r="BD14" s="37"/>
      <c r="BE14" s="37"/>
      <c r="BF14" s="37"/>
      <c r="BG14" s="37"/>
      <c r="BH14" s="33"/>
    </row>
    <row r="15" spans="1:60" s="3" customFormat="1" ht="47.25" customHeight="1">
      <c r="A15" s="30" t="s">
        <v>52</v>
      </c>
      <c r="B15" s="2" t="s">
        <v>17</v>
      </c>
      <c r="C15" s="54">
        <v>144496.1</v>
      </c>
      <c r="D15" s="48"/>
      <c r="E15" s="48"/>
      <c r="F15" s="48"/>
      <c r="G15" s="48"/>
      <c r="H15" s="48"/>
      <c r="I15" s="47">
        <v>5047.6</v>
      </c>
      <c r="J15" s="47">
        <f t="shared" si="1"/>
        <v>149543.7</v>
      </c>
      <c r="K15" s="48">
        <v>4381.2</v>
      </c>
      <c r="L15" s="2"/>
      <c r="V15" s="34"/>
      <c r="W15" s="37"/>
      <c r="X15" s="36"/>
      <c r="Y15" s="37"/>
      <c r="Z15" s="35"/>
      <c r="AA15" s="37"/>
      <c r="AB15" s="38"/>
      <c r="AC15" s="38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9"/>
      <c r="AT15" s="39"/>
      <c r="AU15" s="39"/>
      <c r="AV15" s="39"/>
      <c r="AW15" s="37"/>
      <c r="AX15" s="37"/>
      <c r="AY15" s="40"/>
      <c r="AZ15" s="40"/>
      <c r="BA15" s="40"/>
      <c r="BB15" s="39"/>
      <c r="BC15" s="37"/>
      <c r="BD15" s="37"/>
      <c r="BE15" s="37"/>
      <c r="BF15" s="37"/>
      <c r="BG15" s="37"/>
      <c r="BH15" s="33"/>
    </row>
    <row r="16" spans="1:60" s="3" customFormat="1" ht="47.25" customHeight="1">
      <c r="A16" s="30" t="s">
        <v>53</v>
      </c>
      <c r="B16" s="2" t="s">
        <v>108</v>
      </c>
      <c r="C16" s="54">
        <v>68758</v>
      </c>
      <c r="D16" s="48"/>
      <c r="E16" s="48"/>
      <c r="F16" s="48"/>
      <c r="G16" s="48"/>
      <c r="H16" s="48"/>
      <c r="I16" s="47">
        <v>2258.4</v>
      </c>
      <c r="J16" s="47">
        <f t="shared" si="1"/>
        <v>71016.4</v>
      </c>
      <c r="K16" s="48">
        <v>1654.5</v>
      </c>
      <c r="L16" s="2"/>
      <c r="V16" s="34"/>
      <c r="W16" s="37"/>
      <c r="X16" s="36"/>
      <c r="Y16" s="37"/>
      <c r="Z16" s="35"/>
      <c r="AA16" s="37"/>
      <c r="AB16" s="38"/>
      <c r="AC16" s="38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9"/>
      <c r="AT16" s="39"/>
      <c r="AU16" s="39"/>
      <c r="AV16" s="39"/>
      <c r="AW16" s="37"/>
      <c r="AX16" s="37"/>
      <c r="AY16" s="40"/>
      <c r="AZ16" s="40"/>
      <c r="BA16" s="40"/>
      <c r="BB16" s="39"/>
      <c r="BC16" s="37"/>
      <c r="BD16" s="37"/>
      <c r="BE16" s="37"/>
      <c r="BF16" s="37"/>
      <c r="BG16" s="37"/>
      <c r="BH16" s="33"/>
    </row>
    <row r="17" spans="1:60" s="3" customFormat="1" ht="47.25" customHeight="1">
      <c r="A17" s="30" t="s">
        <v>54</v>
      </c>
      <c r="B17" s="2" t="s">
        <v>109</v>
      </c>
      <c r="C17" s="54">
        <v>171829.2</v>
      </c>
      <c r="D17" s="48"/>
      <c r="E17" s="48"/>
      <c r="F17" s="48"/>
      <c r="G17" s="48"/>
      <c r="H17" s="48"/>
      <c r="I17" s="47">
        <v>4468.6</v>
      </c>
      <c r="J17" s="47">
        <f t="shared" si="1"/>
        <v>176297.80000000002</v>
      </c>
      <c r="K17" s="48">
        <v>2196.5</v>
      </c>
      <c r="L17" s="2"/>
      <c r="V17" s="34"/>
      <c r="W17" s="37"/>
      <c r="X17" s="36"/>
      <c r="Y17" s="37"/>
      <c r="Z17" s="35"/>
      <c r="AA17" s="37"/>
      <c r="AB17" s="38"/>
      <c r="AC17" s="38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9"/>
      <c r="AT17" s="39"/>
      <c r="AU17" s="39"/>
      <c r="AV17" s="39"/>
      <c r="AW17" s="37"/>
      <c r="AX17" s="37"/>
      <c r="AY17" s="40"/>
      <c r="AZ17" s="40"/>
      <c r="BA17" s="40"/>
      <c r="BB17" s="39"/>
      <c r="BC17" s="37"/>
      <c r="BD17" s="37"/>
      <c r="BE17" s="37"/>
      <c r="BF17" s="37"/>
      <c r="BG17" s="37"/>
      <c r="BH17" s="33"/>
    </row>
    <row r="18" spans="1:60" s="5" customFormat="1" ht="35.25" customHeight="1">
      <c r="A18" s="31">
        <v>3</v>
      </c>
      <c r="B18" s="4" t="s">
        <v>45</v>
      </c>
      <c r="C18" s="47">
        <f>C19+C20+C21+C23</f>
        <v>311880.6</v>
      </c>
      <c r="D18" s="47">
        <f>D19+D20+D21+D22+D23</f>
        <v>0</v>
      </c>
      <c r="E18" s="47">
        <f>E19+E20+E21+E22+E23</f>
        <v>0</v>
      </c>
      <c r="F18" s="47">
        <f>F19+F20+F21+F22+F23</f>
        <v>0</v>
      </c>
      <c r="G18" s="47">
        <f>G19+G20+G21+G22+G23</f>
        <v>0</v>
      </c>
      <c r="H18" s="47">
        <f>H19+H20+H21+H22+H23</f>
        <v>0</v>
      </c>
      <c r="I18" s="47">
        <f>I19+I20+I21+I23</f>
        <v>40810.2</v>
      </c>
      <c r="J18" s="47">
        <f>J19+J20+J21+J23</f>
        <v>352690.8</v>
      </c>
      <c r="K18" s="47">
        <f>K19+K20+K21+K23</f>
        <v>22981.2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P18" s="15" t="e">
        <f>+P19+P20+P21+P22+#REF!</f>
        <v>#REF!</v>
      </c>
      <c r="V18" s="34"/>
      <c r="W18" s="37"/>
      <c r="X18" s="36"/>
      <c r="Y18" s="37"/>
      <c r="Z18" s="35"/>
      <c r="AA18" s="37"/>
      <c r="AB18" s="38"/>
      <c r="AC18" s="38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9"/>
      <c r="AT18" s="39"/>
      <c r="AU18" s="39"/>
      <c r="AV18" s="39"/>
      <c r="AW18" s="37"/>
      <c r="AX18" s="37"/>
      <c r="AY18" s="40"/>
      <c r="AZ18" s="40"/>
      <c r="BA18" s="40"/>
      <c r="BB18" s="39"/>
      <c r="BC18" s="37"/>
      <c r="BD18" s="37"/>
      <c r="BE18" s="37"/>
      <c r="BF18" s="37"/>
      <c r="BG18" s="37"/>
      <c r="BH18" s="33"/>
    </row>
    <row r="19" spans="1:60" s="3" customFormat="1" ht="79.5" customHeight="1">
      <c r="A19" s="30" t="s">
        <v>55</v>
      </c>
      <c r="B19" s="2" t="s">
        <v>110</v>
      </c>
      <c r="C19" s="54">
        <v>51440.6</v>
      </c>
      <c r="D19" s="48"/>
      <c r="E19" s="48"/>
      <c r="F19" s="48"/>
      <c r="G19" s="48"/>
      <c r="H19" s="49"/>
      <c r="I19" s="50">
        <v>9456.6</v>
      </c>
      <c r="J19" s="50">
        <f aca="true" t="shared" si="2" ref="J19:J27">C19+D19+E19+F19+G19+H19+I19</f>
        <v>60897.2</v>
      </c>
      <c r="K19" s="49">
        <v>4531.1</v>
      </c>
      <c r="L19" s="2"/>
      <c r="V19" s="34"/>
      <c r="W19" s="37"/>
      <c r="X19" s="36"/>
      <c r="Y19" s="37"/>
      <c r="Z19" s="35"/>
      <c r="AA19" s="37"/>
      <c r="AB19" s="38"/>
      <c r="AC19" s="38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9"/>
      <c r="AT19" s="39"/>
      <c r="AU19" s="39"/>
      <c r="AV19" s="39"/>
      <c r="AW19" s="37"/>
      <c r="AX19" s="37"/>
      <c r="AY19" s="41"/>
      <c r="AZ19" s="40"/>
      <c r="BA19" s="41"/>
      <c r="BB19" s="39"/>
      <c r="BC19" s="37"/>
      <c r="BD19" s="37"/>
      <c r="BE19" s="37"/>
      <c r="BF19" s="37"/>
      <c r="BG19" s="37"/>
      <c r="BH19" s="33"/>
    </row>
    <row r="20" spans="1:60" s="3" customFormat="1" ht="66.75" customHeight="1">
      <c r="A20" s="30" t="s">
        <v>56</v>
      </c>
      <c r="B20" s="2" t="s">
        <v>111</v>
      </c>
      <c r="C20" s="48"/>
      <c r="D20" s="48"/>
      <c r="E20" s="48"/>
      <c r="F20" s="48"/>
      <c r="G20" s="48"/>
      <c r="H20" s="49"/>
      <c r="I20" s="50">
        <v>5932.8</v>
      </c>
      <c r="J20" s="50">
        <f t="shared" si="2"/>
        <v>5932.8</v>
      </c>
      <c r="K20" s="49">
        <v>1081.4</v>
      </c>
      <c r="L20" s="2"/>
      <c r="V20" s="34"/>
      <c r="W20" s="37"/>
      <c r="X20" s="36"/>
      <c r="Y20" s="37"/>
      <c r="Z20" s="35"/>
      <c r="AA20" s="37"/>
      <c r="AB20" s="38"/>
      <c r="AC20" s="38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42"/>
      <c r="AT20" s="39"/>
      <c r="AU20" s="39"/>
      <c r="AV20" s="39"/>
      <c r="AW20" s="37"/>
      <c r="AX20" s="37"/>
      <c r="AY20" s="41"/>
      <c r="AZ20" s="40"/>
      <c r="BA20" s="41"/>
      <c r="BB20" s="39"/>
      <c r="BC20" s="37"/>
      <c r="BD20" s="37"/>
      <c r="BE20" s="37"/>
      <c r="BF20" s="37"/>
      <c r="BG20" s="37"/>
      <c r="BH20" s="33"/>
    </row>
    <row r="21" spans="1:60" s="3" customFormat="1" ht="62.25" customHeight="1">
      <c r="A21" s="30" t="s">
        <v>57</v>
      </c>
      <c r="B21" s="2" t="s">
        <v>112</v>
      </c>
      <c r="C21" s="54">
        <v>260440</v>
      </c>
      <c r="D21" s="48"/>
      <c r="E21" s="48"/>
      <c r="F21" s="48"/>
      <c r="G21" s="48"/>
      <c r="H21" s="49"/>
      <c r="I21" s="50">
        <v>24440.3</v>
      </c>
      <c r="J21" s="50">
        <f t="shared" si="2"/>
        <v>284880.3</v>
      </c>
      <c r="K21" s="49">
        <v>17216.7</v>
      </c>
      <c r="L21" s="2"/>
      <c r="V21" s="34"/>
      <c r="W21" s="37"/>
      <c r="X21" s="36"/>
      <c r="Y21" s="37"/>
      <c r="Z21" s="35"/>
      <c r="AA21" s="37"/>
      <c r="AB21" s="38"/>
      <c r="AC21" s="38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42"/>
      <c r="AT21" s="39"/>
      <c r="AU21" s="39"/>
      <c r="AV21" s="39"/>
      <c r="AW21" s="37"/>
      <c r="AX21" s="37"/>
      <c r="AY21" s="41"/>
      <c r="AZ21" s="40"/>
      <c r="BA21" s="41"/>
      <c r="BB21" s="39"/>
      <c r="BC21" s="37"/>
      <c r="BD21" s="37"/>
      <c r="BE21" s="37"/>
      <c r="BF21" s="37"/>
      <c r="BG21" s="37"/>
      <c r="BH21" s="33"/>
    </row>
    <row r="22" spans="1:60" s="3" customFormat="1" ht="79.5" customHeight="1">
      <c r="A22" s="30" t="s">
        <v>58</v>
      </c>
      <c r="B22" s="2" t="s">
        <v>113</v>
      </c>
      <c r="C22" s="54">
        <v>68125.8</v>
      </c>
      <c r="D22" s="48"/>
      <c r="E22" s="48"/>
      <c r="F22" s="48"/>
      <c r="G22" s="48"/>
      <c r="H22" s="49"/>
      <c r="I22" s="50">
        <v>3852.6</v>
      </c>
      <c r="J22" s="50">
        <f t="shared" si="2"/>
        <v>71978.40000000001</v>
      </c>
      <c r="K22" s="49">
        <v>776.8</v>
      </c>
      <c r="L22" s="2"/>
      <c r="V22" s="34"/>
      <c r="W22" s="37"/>
      <c r="X22" s="36"/>
      <c r="Y22" s="37"/>
      <c r="Z22" s="35"/>
      <c r="AA22" s="37"/>
      <c r="AB22" s="38"/>
      <c r="AC22" s="38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4"/>
      <c r="AT22" s="39"/>
      <c r="AU22" s="34"/>
      <c r="AV22" s="34"/>
      <c r="AW22" s="37"/>
      <c r="AX22" s="37"/>
      <c r="AY22" s="41"/>
      <c r="AZ22" s="40"/>
      <c r="BA22" s="41"/>
      <c r="BB22" s="39"/>
      <c r="BC22" s="37"/>
      <c r="BD22" s="37"/>
      <c r="BE22" s="37"/>
      <c r="BF22" s="37"/>
      <c r="BG22" s="37"/>
      <c r="BH22" s="33"/>
    </row>
    <row r="23" spans="1:60" s="3" customFormat="1" ht="57.75" customHeight="1">
      <c r="A23" s="30" t="s">
        <v>59</v>
      </c>
      <c r="B23" s="2" t="s">
        <v>24</v>
      </c>
      <c r="C23" s="48"/>
      <c r="D23" s="48"/>
      <c r="E23" s="48"/>
      <c r="F23" s="48"/>
      <c r="G23" s="48"/>
      <c r="H23" s="49"/>
      <c r="I23" s="49">
        <v>980.5</v>
      </c>
      <c r="J23" s="50">
        <f t="shared" si="2"/>
        <v>980.5</v>
      </c>
      <c r="K23" s="49">
        <v>152</v>
      </c>
      <c r="L23" s="2"/>
      <c r="V23" s="34"/>
      <c r="W23" s="37"/>
      <c r="X23" s="36"/>
      <c r="Y23" s="37"/>
      <c r="Z23" s="35"/>
      <c r="AA23" s="37"/>
      <c r="AB23" s="38"/>
      <c r="AC23" s="38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9"/>
      <c r="AT23" s="39"/>
      <c r="AU23" s="39"/>
      <c r="AV23" s="39"/>
      <c r="AW23" s="37"/>
      <c r="AX23" s="37"/>
      <c r="AY23" s="40"/>
      <c r="AZ23" s="40"/>
      <c r="BA23" s="41"/>
      <c r="BB23" s="39"/>
      <c r="BC23" s="37"/>
      <c r="BD23" s="37"/>
      <c r="BE23" s="37"/>
      <c r="BF23" s="37"/>
      <c r="BG23" s="37"/>
      <c r="BH23" s="33"/>
    </row>
    <row r="24" spans="1:60" s="3" customFormat="1" ht="57.75" customHeight="1" hidden="1">
      <c r="A24" s="31"/>
      <c r="B24" s="4"/>
      <c r="C24" s="47"/>
      <c r="D24" s="47"/>
      <c r="E24" s="47"/>
      <c r="F24" s="47"/>
      <c r="G24" s="47"/>
      <c r="H24" s="50"/>
      <c r="I24" s="50"/>
      <c r="J24" s="50"/>
      <c r="K24" s="50"/>
      <c r="L24" s="2"/>
      <c r="V24" s="34"/>
      <c r="W24" s="37"/>
      <c r="X24" s="36"/>
      <c r="Y24" s="37"/>
      <c r="Z24" s="35"/>
      <c r="AA24" s="37"/>
      <c r="AB24" s="38"/>
      <c r="AC24" s="38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9"/>
      <c r="AT24" s="39"/>
      <c r="AU24" s="39"/>
      <c r="AV24" s="39"/>
      <c r="AW24" s="37"/>
      <c r="AX24" s="37"/>
      <c r="AY24" s="41"/>
      <c r="AZ24" s="40"/>
      <c r="BA24" s="41"/>
      <c r="BB24" s="39"/>
      <c r="BC24" s="37"/>
      <c r="BD24" s="37"/>
      <c r="BE24" s="37"/>
      <c r="BF24" s="37"/>
      <c r="BG24" s="37"/>
      <c r="BH24" s="33"/>
    </row>
    <row r="25" spans="1:60" s="5" customFormat="1" ht="61.5" customHeight="1">
      <c r="A25" s="31" t="s">
        <v>69</v>
      </c>
      <c r="B25" s="4" t="s">
        <v>43</v>
      </c>
      <c r="C25" s="47"/>
      <c r="D25" s="47"/>
      <c r="E25" s="47"/>
      <c r="F25" s="47"/>
      <c r="G25" s="47"/>
      <c r="H25" s="50">
        <v>5397.1</v>
      </c>
      <c r="I25" s="50">
        <v>3303.7</v>
      </c>
      <c r="J25" s="50">
        <f t="shared" si="2"/>
        <v>8700.8</v>
      </c>
      <c r="K25" s="50">
        <v>1067.2</v>
      </c>
      <c r="L25" s="4"/>
      <c r="V25" s="34"/>
      <c r="W25" s="37"/>
      <c r="X25" s="36"/>
      <c r="Y25" s="37"/>
      <c r="Z25" s="35"/>
      <c r="AA25" s="37"/>
      <c r="AB25" s="38"/>
      <c r="AC25" s="38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9"/>
      <c r="AT25" s="39"/>
      <c r="AU25" s="39"/>
      <c r="AV25" s="39"/>
      <c r="AW25" s="37"/>
      <c r="AX25" s="37"/>
      <c r="AY25" s="41"/>
      <c r="AZ25" s="40"/>
      <c r="BA25" s="41"/>
      <c r="BB25" s="39"/>
      <c r="BC25" s="37"/>
      <c r="BD25" s="37"/>
      <c r="BE25" s="37"/>
      <c r="BF25" s="37"/>
      <c r="BG25" s="37"/>
      <c r="BH25" s="33"/>
    </row>
    <row r="26" spans="1:60" s="5" customFormat="1" ht="45.75" customHeight="1">
      <c r="A26" s="31" t="s">
        <v>70</v>
      </c>
      <c r="B26" s="4" t="s">
        <v>25</v>
      </c>
      <c r="C26" s="47"/>
      <c r="D26" s="47"/>
      <c r="E26" s="47"/>
      <c r="F26" s="47"/>
      <c r="G26" s="47"/>
      <c r="H26" s="50"/>
      <c r="I26" s="50">
        <v>473</v>
      </c>
      <c r="J26" s="50">
        <f t="shared" si="2"/>
        <v>473</v>
      </c>
      <c r="K26" s="50">
        <v>241</v>
      </c>
      <c r="L26" s="23"/>
      <c r="V26" s="34"/>
      <c r="W26" s="37"/>
      <c r="X26" s="36"/>
      <c r="Y26" s="37"/>
      <c r="Z26" s="35"/>
      <c r="AA26" s="37"/>
      <c r="AB26" s="38"/>
      <c r="AC26" s="38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9"/>
      <c r="AT26" s="39"/>
      <c r="AU26" s="39"/>
      <c r="AV26" s="39"/>
      <c r="AW26" s="37"/>
      <c r="AX26" s="37"/>
      <c r="AY26" s="41"/>
      <c r="AZ26" s="40"/>
      <c r="BA26" s="41"/>
      <c r="BB26" s="39"/>
      <c r="BC26" s="37"/>
      <c r="BD26" s="37"/>
      <c r="BE26" s="37"/>
      <c r="BF26" s="37"/>
      <c r="BG26" s="37"/>
      <c r="BH26" s="33"/>
    </row>
    <row r="27" spans="1:60" s="5" customFormat="1" ht="55.5" customHeight="1">
      <c r="A27" s="31" t="s">
        <v>71</v>
      </c>
      <c r="B27" s="4" t="s">
        <v>114</v>
      </c>
      <c r="C27" s="47"/>
      <c r="D27" s="47"/>
      <c r="E27" s="47"/>
      <c r="F27" s="47"/>
      <c r="G27" s="47"/>
      <c r="H27" s="50"/>
      <c r="I27" s="50">
        <v>2669</v>
      </c>
      <c r="J27" s="50">
        <f t="shared" si="2"/>
        <v>2669</v>
      </c>
      <c r="K27" s="50">
        <v>2875</v>
      </c>
      <c r="L27" s="23"/>
      <c r="V27" s="34"/>
      <c r="W27" s="37"/>
      <c r="X27" s="36"/>
      <c r="Y27" s="37"/>
      <c r="Z27" s="35"/>
      <c r="AA27" s="37"/>
      <c r="AB27" s="38"/>
      <c r="AC27" s="38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9"/>
      <c r="AT27" s="39"/>
      <c r="AU27" s="39"/>
      <c r="AV27" s="39"/>
      <c r="AW27" s="37"/>
      <c r="AX27" s="37"/>
      <c r="AY27" s="41"/>
      <c r="AZ27" s="40"/>
      <c r="BA27" s="41"/>
      <c r="BB27" s="39"/>
      <c r="BC27" s="37"/>
      <c r="BD27" s="37"/>
      <c r="BE27" s="37"/>
      <c r="BF27" s="37"/>
      <c r="BG27" s="37"/>
      <c r="BH27" s="33"/>
    </row>
    <row r="28" spans="1:60" s="5" customFormat="1" ht="30.75" customHeight="1">
      <c r="A28" s="31"/>
      <c r="B28" s="4" t="s">
        <v>10</v>
      </c>
      <c r="C28" s="47">
        <f aca="true" t="shared" si="3" ref="C28:K28">+C27+C26+C25+C24+C18+C8+C7</f>
        <v>1451628</v>
      </c>
      <c r="D28" s="47">
        <f t="shared" si="3"/>
        <v>381610</v>
      </c>
      <c r="E28" s="47">
        <f t="shared" si="3"/>
        <v>54190.2</v>
      </c>
      <c r="F28" s="47">
        <f t="shared" si="3"/>
        <v>266062.1</v>
      </c>
      <c r="G28" s="47">
        <f t="shared" si="3"/>
        <v>0</v>
      </c>
      <c r="H28" s="47">
        <f t="shared" si="3"/>
        <v>5813.1</v>
      </c>
      <c r="I28" s="47">
        <f t="shared" si="3"/>
        <v>202126.90000000002</v>
      </c>
      <c r="J28" s="47">
        <f t="shared" si="3"/>
        <v>2361430.3</v>
      </c>
      <c r="K28" s="47">
        <f t="shared" si="3"/>
        <v>77913.7</v>
      </c>
      <c r="L28" s="15" t="e">
        <f>+L7+L8+L18+L25+L26+L27</f>
        <v>#REF!</v>
      </c>
      <c r="M28" s="15" t="e">
        <f>+M7+M8+M18+M25+M26+M27</f>
        <v>#REF!</v>
      </c>
      <c r="N28" s="15" t="e">
        <f>+N7+N8+N18+N25+N26+N27</f>
        <v>#REF!</v>
      </c>
      <c r="O28" s="15" t="e">
        <f>+O7+O8+O18+O25+O26+O27</f>
        <v>#REF!</v>
      </c>
      <c r="P28" s="15" t="e">
        <f>+P7+P8+P18+P25+P26+P27</f>
        <v>#REF!</v>
      </c>
      <c r="V28" s="34"/>
      <c r="W28" s="37"/>
      <c r="X28" s="36"/>
      <c r="Y28" s="37"/>
      <c r="Z28" s="35"/>
      <c r="AA28" s="37"/>
      <c r="AB28" s="38"/>
      <c r="AC28" s="38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9"/>
      <c r="AT28" s="39"/>
      <c r="AU28" s="39"/>
      <c r="AV28" s="39"/>
      <c r="AW28" s="37"/>
      <c r="AX28" s="37"/>
      <c r="AY28" s="40"/>
      <c r="AZ28" s="40"/>
      <c r="BA28" s="40"/>
      <c r="BB28" s="39"/>
      <c r="BC28" s="37"/>
      <c r="BD28" s="37"/>
      <c r="BE28" s="37"/>
      <c r="BF28" s="37"/>
      <c r="BG28" s="37"/>
      <c r="BH28" s="33"/>
    </row>
    <row r="29" spans="1:60" s="5" customFormat="1" ht="30.75" customHeight="1">
      <c r="A29" s="7"/>
      <c r="B29" s="7"/>
      <c r="C29" s="51"/>
      <c r="D29" s="51"/>
      <c r="E29" s="51"/>
      <c r="F29" s="51"/>
      <c r="G29" s="51"/>
      <c r="H29" s="51"/>
      <c r="I29" s="51"/>
      <c r="J29" s="51"/>
      <c r="K29" s="52"/>
      <c r="V29" s="34"/>
      <c r="W29" s="37"/>
      <c r="X29" s="36"/>
      <c r="Y29" s="37"/>
      <c r="Z29" s="35"/>
      <c r="AA29" s="37"/>
      <c r="AB29" s="38"/>
      <c r="AC29" s="38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9"/>
      <c r="AT29" s="39"/>
      <c r="AU29" s="39"/>
      <c r="AV29" s="39"/>
      <c r="AW29" s="37"/>
      <c r="AX29" s="37"/>
      <c r="AY29" s="41"/>
      <c r="AZ29" s="40"/>
      <c r="BA29" s="41"/>
      <c r="BB29" s="39"/>
      <c r="BC29" s="37"/>
      <c r="BD29" s="37"/>
      <c r="BE29" s="37"/>
      <c r="BF29" s="37"/>
      <c r="BG29" s="37"/>
      <c r="BH29" s="33"/>
    </row>
    <row r="30" spans="2:60" ht="17.25" customHeight="1">
      <c r="B30" s="83" t="s">
        <v>115</v>
      </c>
      <c r="C30" s="83"/>
      <c r="D30" s="83"/>
      <c r="E30" s="83"/>
      <c r="H30" s="84" t="s">
        <v>64</v>
      </c>
      <c r="I30" s="84"/>
      <c r="V30" s="34"/>
      <c r="W30" s="37"/>
      <c r="X30" s="36"/>
      <c r="Y30" s="37"/>
      <c r="Z30" s="35"/>
      <c r="AA30" s="37"/>
      <c r="AB30" s="38"/>
      <c r="AC30" s="38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9"/>
      <c r="AT30" s="39"/>
      <c r="AU30" s="39"/>
      <c r="AV30" s="39"/>
      <c r="AW30" s="37"/>
      <c r="AX30" s="37"/>
      <c r="AY30" s="41"/>
      <c r="AZ30" s="40"/>
      <c r="BA30" s="41"/>
      <c r="BB30" s="39"/>
      <c r="BC30" s="37"/>
      <c r="BD30" s="37"/>
      <c r="BE30" s="37"/>
      <c r="BF30" s="37"/>
      <c r="BG30" s="37"/>
      <c r="BH30" s="33"/>
    </row>
    <row r="31" spans="22:60" ht="16.5">
      <c r="V31" s="34"/>
      <c r="W31" s="37"/>
      <c r="X31" s="36"/>
      <c r="Y31" s="37"/>
      <c r="Z31" s="35"/>
      <c r="AA31" s="37"/>
      <c r="AB31" s="38"/>
      <c r="AC31" s="35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9"/>
      <c r="AT31" s="39"/>
      <c r="AU31" s="39"/>
      <c r="AV31" s="39"/>
      <c r="AW31" s="37"/>
      <c r="AX31" s="37"/>
      <c r="AY31" s="40"/>
      <c r="AZ31" s="40"/>
      <c r="BA31" s="40"/>
      <c r="BB31" s="39"/>
      <c r="BC31" s="37"/>
      <c r="BD31" s="37"/>
      <c r="BE31" s="37"/>
      <c r="BF31" s="37"/>
      <c r="BG31" s="37"/>
      <c r="BH31" s="33"/>
    </row>
    <row r="32" spans="2:60" ht="16.5" customHeight="1">
      <c r="B32" s="83" t="s">
        <v>41</v>
      </c>
      <c r="C32" s="83"/>
      <c r="D32" s="83"/>
      <c r="E32" s="83"/>
      <c r="H32" s="84" t="s">
        <v>42</v>
      </c>
      <c r="I32" s="84"/>
      <c r="V32" s="34"/>
      <c r="W32" s="37"/>
      <c r="X32" s="36"/>
      <c r="Y32" s="37"/>
      <c r="Z32" s="35"/>
      <c r="AA32" s="37"/>
      <c r="AB32" s="38"/>
      <c r="AC32" s="35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9"/>
      <c r="AT32" s="39"/>
      <c r="AU32" s="39"/>
      <c r="AV32" s="39"/>
      <c r="AW32" s="37"/>
      <c r="AX32" s="37"/>
      <c r="AY32" s="40"/>
      <c r="AZ32" s="40"/>
      <c r="BA32" s="40"/>
      <c r="BB32" s="39"/>
      <c r="BC32" s="37"/>
      <c r="BD32" s="37"/>
      <c r="BE32" s="37"/>
      <c r="BF32" s="37"/>
      <c r="BG32" s="37"/>
      <c r="BH32" s="33"/>
    </row>
    <row r="33" spans="22:60" ht="16.5">
      <c r="V33" s="34"/>
      <c r="W33" s="37"/>
      <c r="X33" s="36"/>
      <c r="Y33" s="37"/>
      <c r="Z33" s="35"/>
      <c r="AA33" s="37"/>
      <c r="AB33" s="38"/>
      <c r="AC33" s="35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9"/>
      <c r="AT33" s="39"/>
      <c r="AU33" s="39"/>
      <c r="AV33" s="39"/>
      <c r="AW33" s="37"/>
      <c r="AX33" s="37"/>
      <c r="AY33" s="40"/>
      <c r="AZ33" s="40"/>
      <c r="BA33" s="40"/>
      <c r="BB33" s="39"/>
      <c r="BC33" s="37"/>
      <c r="BD33" s="37"/>
      <c r="BE33" s="37"/>
      <c r="BF33" s="37"/>
      <c r="BG33" s="37"/>
      <c r="BH33" s="33"/>
    </row>
    <row r="38" ht="16.5">
      <c r="S38" s="9" t="s">
        <v>60</v>
      </c>
    </row>
  </sheetData>
  <sheetProtection/>
  <mergeCells count="10">
    <mergeCell ref="B32:E32"/>
    <mergeCell ref="H32:I32"/>
    <mergeCell ref="I1:K1"/>
    <mergeCell ref="I2:K2"/>
    <mergeCell ref="A5:A6"/>
    <mergeCell ref="A3:K3"/>
    <mergeCell ref="B5:B6"/>
    <mergeCell ref="I4:K4"/>
    <mergeCell ref="B30:E30"/>
    <mergeCell ref="H30:I30"/>
  </mergeCells>
  <printOptions/>
  <pageMargins left="0.25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5.7109375" style="9" customWidth="1"/>
    <col min="2" max="2" width="39.7109375" style="9" customWidth="1"/>
    <col min="3" max="3" width="12.42187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0.003906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20" width="9.140625" style="9" customWidth="1"/>
    <col min="21" max="21" width="8.57421875" style="9" customWidth="1"/>
    <col min="22" max="22" width="9.140625" style="9" hidden="1" customWidth="1"/>
    <col min="23" max="23" width="18.57421875" style="9" customWidth="1"/>
    <col min="24" max="16384" width="9.140625" style="9" customWidth="1"/>
  </cols>
  <sheetData>
    <row r="1" spans="3:11" s="3" customFormat="1" ht="14.25" customHeight="1">
      <c r="C1" s="1"/>
      <c r="D1" s="1"/>
      <c r="E1" s="1"/>
      <c r="F1" s="45"/>
      <c r="G1" s="45"/>
      <c r="H1" s="45"/>
      <c r="I1" s="77" t="s">
        <v>36</v>
      </c>
      <c r="J1" s="77"/>
      <c r="K1" s="77"/>
    </row>
    <row r="2" spans="3:11" s="3" customFormat="1" ht="45.75" customHeight="1">
      <c r="C2" s="1"/>
      <c r="D2" s="1"/>
      <c r="E2" s="1"/>
      <c r="F2" s="45"/>
      <c r="G2" s="45"/>
      <c r="H2" s="45"/>
      <c r="I2" s="77" t="s">
        <v>101</v>
      </c>
      <c r="J2" s="77"/>
      <c r="K2" s="77"/>
    </row>
    <row r="3" spans="1:11" ht="37.5" customHeight="1">
      <c r="A3" s="80" t="s">
        <v>77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9:11" ht="18.75" customHeight="1">
      <c r="I4" s="82" t="s">
        <v>27</v>
      </c>
      <c r="J4" s="82"/>
      <c r="K4" s="82"/>
    </row>
    <row r="5" spans="1:23" s="12" customFormat="1" ht="47.25" customHeight="1">
      <c r="A5" s="78" t="s">
        <v>38</v>
      </c>
      <c r="B5" s="81" t="s">
        <v>8</v>
      </c>
      <c r="C5" s="25" t="s">
        <v>28</v>
      </c>
      <c r="D5" s="25" t="s">
        <v>29</v>
      </c>
      <c r="E5" s="25" t="s">
        <v>73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  <c r="W5" s="44" t="s">
        <v>99</v>
      </c>
    </row>
    <row r="6" spans="1:12" s="12" customFormat="1" ht="15" customHeight="1">
      <c r="A6" s="79"/>
      <c r="B6" s="81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25" s="5" customFormat="1" ht="27.75" customHeight="1">
      <c r="A7" s="4">
        <v>1</v>
      </c>
      <c r="B7" s="4" t="s">
        <v>76</v>
      </c>
      <c r="C7" s="46">
        <v>252048.8</v>
      </c>
      <c r="D7" s="47">
        <v>362232.4</v>
      </c>
      <c r="E7" s="47">
        <v>51315</v>
      </c>
      <c r="F7" s="47">
        <v>234224</v>
      </c>
      <c r="G7" s="47"/>
      <c r="H7" s="47">
        <v>266</v>
      </c>
      <c r="I7" s="47">
        <v>72693.6</v>
      </c>
      <c r="J7" s="47">
        <f>C7+D7+E7+F7+G7+H7+I7</f>
        <v>972779.7999999999</v>
      </c>
      <c r="K7" s="47">
        <v>19483</v>
      </c>
      <c r="L7" s="4"/>
      <c r="U7" s="5">
        <v>42743.8</v>
      </c>
      <c r="W7" s="43">
        <v>54190226.2</v>
      </c>
      <c r="Y7" s="32"/>
    </row>
    <row r="8" spans="1:23" s="5" customFormat="1" ht="27.75" customHeight="1">
      <c r="A8" s="4">
        <v>2</v>
      </c>
      <c r="B8" s="4" t="s">
        <v>44</v>
      </c>
      <c r="C8" s="46">
        <f aca="true" t="shared" si="0" ref="C8:K8">+C9+C10+C11+C12+C13+C14+C15+C16+C17</f>
        <v>868798.8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27852.700000000004</v>
      </c>
      <c r="J8" s="46">
        <f t="shared" si="0"/>
        <v>896651.5000000001</v>
      </c>
      <c r="K8" s="46">
        <f t="shared" si="0"/>
        <v>30806.300000000003</v>
      </c>
      <c r="L8" s="4"/>
      <c r="U8" s="5">
        <v>72693.6</v>
      </c>
      <c r="W8" s="43">
        <v>381609968</v>
      </c>
    </row>
    <row r="9" spans="1:23" s="3" customFormat="1" ht="47.25" customHeight="1">
      <c r="A9" s="30" t="s">
        <v>46</v>
      </c>
      <c r="B9" s="2" t="s">
        <v>102</v>
      </c>
      <c r="C9" s="48">
        <v>57393.2</v>
      </c>
      <c r="D9" s="48"/>
      <c r="E9" s="48"/>
      <c r="F9" s="48"/>
      <c r="G9" s="48"/>
      <c r="H9" s="48"/>
      <c r="I9" s="48">
        <v>3489.9</v>
      </c>
      <c r="J9" s="47">
        <f aca="true" t="shared" si="1" ref="J9:J17">C9+D9+E9+F9+G9+H9+I9</f>
        <v>60883.1</v>
      </c>
      <c r="K9" s="48">
        <v>4422.7</v>
      </c>
      <c r="L9" s="18"/>
      <c r="O9" s="3">
        <v>708490.9</v>
      </c>
      <c r="W9" s="43">
        <v>266062092</v>
      </c>
    </row>
    <row r="10" spans="1:15" s="3" customFormat="1" ht="47.25" customHeight="1">
      <c r="A10" s="30" t="s">
        <v>47</v>
      </c>
      <c r="B10" s="2" t="s">
        <v>103</v>
      </c>
      <c r="C10" s="48">
        <v>45479.5</v>
      </c>
      <c r="D10" s="48"/>
      <c r="E10" s="48"/>
      <c r="F10" s="48"/>
      <c r="G10" s="48"/>
      <c r="H10" s="48"/>
      <c r="I10" s="48">
        <v>7036.3</v>
      </c>
      <c r="J10" s="47">
        <f t="shared" si="1"/>
        <v>52515.8</v>
      </c>
      <c r="K10" s="48">
        <v>7171</v>
      </c>
      <c r="L10" s="2"/>
      <c r="O10" s="6">
        <f>C7+D7+F7+G7+H7+I7</f>
        <v>921464.7999999999</v>
      </c>
    </row>
    <row r="11" spans="1:12" s="3" customFormat="1" ht="47.25" customHeight="1">
      <c r="A11" s="30" t="s">
        <v>48</v>
      </c>
      <c r="B11" s="2" t="s">
        <v>104</v>
      </c>
      <c r="C11" s="48">
        <v>202259.7</v>
      </c>
      <c r="D11" s="48"/>
      <c r="E11" s="48"/>
      <c r="F11" s="48"/>
      <c r="G11" s="48"/>
      <c r="H11" s="48"/>
      <c r="I11" s="48">
        <v>1583.2</v>
      </c>
      <c r="J11" s="47">
        <f t="shared" si="1"/>
        <v>203842.90000000002</v>
      </c>
      <c r="K11" s="48">
        <v>1939.8</v>
      </c>
      <c r="L11" s="2"/>
    </row>
    <row r="12" spans="1:12" s="3" customFormat="1" ht="47.25" customHeight="1">
      <c r="A12" s="30" t="s">
        <v>49</v>
      </c>
      <c r="B12" s="2" t="s">
        <v>105</v>
      </c>
      <c r="C12" s="48">
        <v>107990</v>
      </c>
      <c r="D12" s="48"/>
      <c r="E12" s="48"/>
      <c r="F12" s="48"/>
      <c r="G12" s="48"/>
      <c r="H12" s="48"/>
      <c r="I12" s="48">
        <v>3624.5</v>
      </c>
      <c r="J12" s="47">
        <f t="shared" si="1"/>
        <v>111614.5</v>
      </c>
      <c r="K12" s="48">
        <v>2264.3</v>
      </c>
      <c r="L12" s="2"/>
    </row>
    <row r="13" spans="1:60" s="3" customFormat="1" ht="47.25" customHeight="1">
      <c r="A13" s="30" t="s">
        <v>50</v>
      </c>
      <c r="B13" s="2" t="s">
        <v>106</v>
      </c>
      <c r="C13" s="48">
        <v>70593.1</v>
      </c>
      <c r="D13" s="48"/>
      <c r="E13" s="48"/>
      <c r="F13" s="48"/>
      <c r="G13" s="48"/>
      <c r="H13" s="48"/>
      <c r="I13" s="48">
        <v>1202.9</v>
      </c>
      <c r="J13" s="47">
        <f t="shared" si="1"/>
        <v>71796</v>
      </c>
      <c r="K13" s="48">
        <v>3302.3</v>
      </c>
      <c r="L13" s="2"/>
      <c r="V13" s="34">
        <v>1</v>
      </c>
      <c r="W13" s="35" t="s">
        <v>78</v>
      </c>
      <c r="X13" s="36" t="s">
        <v>79</v>
      </c>
      <c r="Y13" s="37">
        <v>252048853</v>
      </c>
      <c r="Z13" s="35">
        <v>1</v>
      </c>
      <c r="AA13" s="37">
        <f>Y13*Z13</f>
        <v>252048853</v>
      </c>
      <c r="AB13" s="38">
        <v>43100</v>
      </c>
      <c r="AC13" s="37"/>
      <c r="AD13" s="37">
        <v>18899800</v>
      </c>
      <c r="AE13" s="37"/>
      <c r="AF13" s="37"/>
      <c r="AG13" s="37">
        <v>45191434</v>
      </c>
      <c r="AH13" s="37">
        <f aca="true" t="shared" si="2" ref="AH13:AH28">AA13-AF13-AG13</f>
        <v>206857419</v>
      </c>
      <c r="AI13" s="37">
        <f>AA13*5%</f>
        <v>12602442.65</v>
      </c>
      <c r="AJ13" s="37">
        <f>AA13*5%</f>
        <v>12602442.65</v>
      </c>
      <c r="AK13" s="37">
        <f>100527668</f>
        <v>100527668</v>
      </c>
      <c r="AL13" s="37">
        <f>AA13*5%</f>
        <v>12602442.65</v>
      </c>
      <c r="AM13" s="37">
        <v>11251349</v>
      </c>
      <c r="AN13" s="37">
        <v>9060464</v>
      </c>
      <c r="AO13" s="37">
        <v>9060464</v>
      </c>
      <c r="AP13" s="37">
        <v>151521185</v>
      </c>
      <c r="AQ13" s="37">
        <v>252048853</v>
      </c>
      <c r="AR13" s="37">
        <f>AA13+AD13-AK13</f>
        <v>170420985</v>
      </c>
      <c r="AS13" s="39"/>
      <c r="AT13" s="39"/>
      <c r="AU13" s="39"/>
      <c r="AV13" s="39"/>
      <c r="AW13" s="37"/>
      <c r="AX13" s="37"/>
      <c r="AY13" s="40"/>
      <c r="AZ13" s="40"/>
      <c r="BA13" s="41"/>
      <c r="BB13" s="39"/>
      <c r="BC13" s="37">
        <v>113130110.65</v>
      </c>
      <c r="BD13" s="37">
        <v>138918742.35</v>
      </c>
      <c r="BE13" s="37">
        <f>AA13*5%</f>
        <v>12602442.65</v>
      </c>
      <c r="BF13" s="37">
        <f>BC13+BE13</f>
        <v>125732553.30000001</v>
      </c>
      <c r="BG13" s="37">
        <f>AA13+AD13-BF13</f>
        <v>145216099.7</v>
      </c>
      <c r="BH13" s="33">
        <v>270948653</v>
      </c>
    </row>
    <row r="14" spans="1:60" s="3" customFormat="1" ht="47.25" customHeight="1">
      <c r="A14" s="30" t="s">
        <v>51</v>
      </c>
      <c r="B14" s="2" t="s">
        <v>107</v>
      </c>
      <c r="C14" s="48"/>
      <c r="D14" s="48"/>
      <c r="E14" s="48"/>
      <c r="F14" s="48"/>
      <c r="G14" s="48"/>
      <c r="H14" s="48"/>
      <c r="I14" s="48">
        <v>2331.8</v>
      </c>
      <c r="J14" s="47">
        <f t="shared" si="1"/>
        <v>2331.8</v>
      </c>
      <c r="K14" s="48">
        <v>3761.4</v>
      </c>
      <c r="L14" s="2"/>
      <c r="V14" s="34">
        <v>2</v>
      </c>
      <c r="W14" s="37" t="s">
        <v>80</v>
      </c>
      <c r="X14" s="36" t="s">
        <v>79</v>
      </c>
      <c r="Y14" s="37">
        <v>51440651</v>
      </c>
      <c r="Z14" s="35">
        <v>1</v>
      </c>
      <c r="AA14" s="37">
        <f aca="true" t="shared" si="3" ref="AA14:AA33">Y14*Z14</f>
        <v>51440651</v>
      </c>
      <c r="AB14" s="38"/>
      <c r="AC14" s="38"/>
      <c r="AD14" s="37"/>
      <c r="AE14" s="37"/>
      <c r="AF14" s="37"/>
      <c r="AG14" s="37">
        <v>7266438</v>
      </c>
      <c r="AH14" s="37">
        <f t="shared" si="2"/>
        <v>44174213</v>
      </c>
      <c r="AI14" s="37">
        <f>AA14*5%</f>
        <v>2572032.5500000003</v>
      </c>
      <c r="AJ14" s="37">
        <f>AA14*5%</f>
        <v>2572032.5500000003</v>
      </c>
      <c r="AK14" s="37">
        <v>22698634</v>
      </c>
      <c r="AL14" s="37">
        <f aca="true" t="shared" si="4" ref="AL14:AL31">AA14*5%</f>
        <v>2572032.5500000003</v>
      </c>
      <c r="AM14" s="37">
        <f>AA14*5%</f>
        <v>2572032.5500000003</v>
      </c>
      <c r="AN14" s="37">
        <v>1079604</v>
      </c>
      <c r="AO14" s="37">
        <v>1079604</v>
      </c>
      <c r="AP14" s="37">
        <v>28742017</v>
      </c>
      <c r="AQ14" s="37">
        <f aca="true" t="shared" si="5" ref="AQ14:AQ31">AA14+AD14-AF14</f>
        <v>51440651</v>
      </c>
      <c r="AR14" s="37">
        <f aca="true" t="shared" si="6" ref="AR14:AR31">AP14</f>
        <v>28742017</v>
      </c>
      <c r="AS14" s="39"/>
      <c r="AT14" s="39"/>
      <c r="AU14" s="39"/>
      <c r="AV14" s="39"/>
      <c r="AW14" s="37"/>
      <c r="AX14" s="37"/>
      <c r="AY14" s="41"/>
      <c r="AZ14" s="40"/>
      <c r="BA14" s="41"/>
      <c r="BB14" s="39"/>
      <c r="BC14" s="37">
        <v>25270666.55</v>
      </c>
      <c r="BD14" s="37">
        <v>26169984.45</v>
      </c>
      <c r="BE14" s="37">
        <f aca="true" t="shared" si="7" ref="BE14:BE31">AA14*5%</f>
        <v>2572032.5500000003</v>
      </c>
      <c r="BF14" s="37">
        <f aca="true" t="shared" si="8" ref="BF14:BF33">BC14+BE14</f>
        <v>27842699.1</v>
      </c>
      <c r="BG14" s="37">
        <f aca="true" t="shared" si="9" ref="BG14:BG33">AA14+AD14-BF14</f>
        <v>23597951.9</v>
      </c>
      <c r="BH14" s="33">
        <v>51440651</v>
      </c>
    </row>
    <row r="15" spans="1:60" s="3" customFormat="1" ht="47.25" customHeight="1">
      <c r="A15" s="30" t="s">
        <v>52</v>
      </c>
      <c r="B15" s="2" t="s">
        <v>17</v>
      </c>
      <c r="C15" s="48">
        <v>144496.1</v>
      </c>
      <c r="D15" s="48"/>
      <c r="E15" s="48"/>
      <c r="F15" s="48"/>
      <c r="G15" s="48"/>
      <c r="H15" s="48"/>
      <c r="I15" s="47">
        <v>4247.6</v>
      </c>
      <c r="J15" s="47">
        <f t="shared" si="1"/>
        <v>148743.7</v>
      </c>
      <c r="K15" s="48">
        <v>4309.2</v>
      </c>
      <c r="L15" s="2"/>
      <c r="V15" s="34">
        <v>3</v>
      </c>
      <c r="W15" s="37" t="s">
        <v>81</v>
      </c>
      <c r="X15" s="36" t="s">
        <v>79</v>
      </c>
      <c r="Y15" s="37">
        <v>257566484</v>
      </c>
      <c r="Z15" s="35">
        <v>1</v>
      </c>
      <c r="AA15" s="37">
        <f t="shared" si="3"/>
        <v>257566484</v>
      </c>
      <c r="AB15" s="38"/>
      <c r="AC15" s="38"/>
      <c r="AD15" s="37"/>
      <c r="AE15" s="37"/>
      <c r="AF15" s="37"/>
      <c r="AG15" s="37">
        <v>101678895</v>
      </c>
      <c r="AH15" s="37">
        <f t="shared" si="2"/>
        <v>155887589</v>
      </c>
      <c r="AI15" s="37">
        <f>AA15*5%</f>
        <v>12878324.200000001</v>
      </c>
      <c r="AJ15" s="37">
        <f>AA15*5%</f>
        <v>12878324.200000001</v>
      </c>
      <c r="AK15" s="37">
        <v>178948840.19999996</v>
      </c>
      <c r="AL15" s="37">
        <f t="shared" si="4"/>
        <v>12878324.200000001</v>
      </c>
      <c r="AM15" s="37">
        <f>AA15*5%</f>
        <v>12878324.200000001</v>
      </c>
      <c r="AN15" s="37">
        <f aca="true" t="shared" si="10" ref="AN15:AN31">AA15*5%</f>
        <v>12878324.200000001</v>
      </c>
      <c r="AO15" s="37">
        <f>AA15*5%</f>
        <v>12878324.200000001</v>
      </c>
      <c r="AP15" s="37">
        <v>78617643.80000004</v>
      </c>
      <c r="AQ15" s="37">
        <f t="shared" si="5"/>
        <v>257566484</v>
      </c>
      <c r="AR15" s="37">
        <f t="shared" si="6"/>
        <v>78617643.80000004</v>
      </c>
      <c r="AS15" s="39"/>
      <c r="AT15" s="39"/>
      <c r="AU15" s="39"/>
      <c r="AV15" s="39"/>
      <c r="AW15" s="37"/>
      <c r="AX15" s="37"/>
      <c r="AY15" s="40"/>
      <c r="AZ15" s="40"/>
      <c r="BA15" s="40"/>
      <c r="BB15" s="39"/>
      <c r="BC15" s="37">
        <v>191827164.39999995</v>
      </c>
      <c r="BD15" s="37">
        <v>65739319.60000005</v>
      </c>
      <c r="BE15" s="37">
        <f t="shared" si="7"/>
        <v>12878324.200000001</v>
      </c>
      <c r="BF15" s="37">
        <f t="shared" si="8"/>
        <v>204705488.59999993</v>
      </c>
      <c r="BG15" s="37">
        <f t="shared" si="9"/>
        <v>52860995.400000066</v>
      </c>
      <c r="BH15" s="33">
        <v>257566484</v>
      </c>
    </row>
    <row r="16" spans="1:60" s="3" customFormat="1" ht="47.25" customHeight="1">
      <c r="A16" s="30" t="s">
        <v>53</v>
      </c>
      <c r="B16" s="2" t="s">
        <v>108</v>
      </c>
      <c r="C16" s="48">
        <v>68758</v>
      </c>
      <c r="D16" s="48"/>
      <c r="E16" s="48"/>
      <c r="F16" s="48"/>
      <c r="G16" s="48"/>
      <c r="H16" s="48"/>
      <c r="I16" s="47">
        <v>1040.9</v>
      </c>
      <c r="J16" s="47">
        <f t="shared" si="1"/>
        <v>69798.9</v>
      </c>
      <c r="K16" s="48">
        <v>1645.7</v>
      </c>
      <c r="L16" s="2"/>
      <c r="V16" s="34">
        <v>4</v>
      </c>
      <c r="W16" s="37" t="s">
        <v>82</v>
      </c>
      <c r="X16" s="36" t="s">
        <v>79</v>
      </c>
      <c r="Y16" s="37">
        <v>2873492</v>
      </c>
      <c r="Z16" s="35">
        <v>1</v>
      </c>
      <c r="AA16" s="37">
        <f t="shared" si="3"/>
        <v>2873492</v>
      </c>
      <c r="AB16" s="38"/>
      <c r="AC16" s="38"/>
      <c r="AD16" s="37"/>
      <c r="AE16" s="37"/>
      <c r="AF16" s="37"/>
      <c r="AG16" s="37">
        <v>2873492</v>
      </c>
      <c r="AH16" s="37">
        <f t="shared" si="2"/>
        <v>0</v>
      </c>
      <c r="AI16" s="37"/>
      <c r="AJ16" s="37"/>
      <c r="AK16" s="37">
        <v>2873492</v>
      </c>
      <c r="AL16" s="37"/>
      <c r="AM16" s="37"/>
      <c r="AN16" s="37"/>
      <c r="AO16" s="37"/>
      <c r="AP16" s="37">
        <v>0</v>
      </c>
      <c r="AQ16" s="37">
        <f t="shared" si="5"/>
        <v>2873492</v>
      </c>
      <c r="AR16" s="37">
        <f t="shared" si="6"/>
        <v>0</v>
      </c>
      <c r="AS16" s="39"/>
      <c r="AT16" s="39"/>
      <c r="AU16" s="39"/>
      <c r="AV16" s="39"/>
      <c r="AW16" s="37"/>
      <c r="AX16" s="37"/>
      <c r="AY16" s="40"/>
      <c r="AZ16" s="40"/>
      <c r="BA16" s="40"/>
      <c r="BB16" s="39"/>
      <c r="BC16" s="37">
        <v>2873492</v>
      </c>
      <c r="BD16" s="37">
        <v>0</v>
      </c>
      <c r="BE16" s="37"/>
      <c r="BF16" s="37">
        <f t="shared" si="8"/>
        <v>2873492</v>
      </c>
      <c r="BG16" s="37">
        <f t="shared" si="9"/>
        <v>0</v>
      </c>
      <c r="BH16" s="33">
        <v>2873492</v>
      </c>
    </row>
    <row r="17" spans="1:60" s="3" customFormat="1" ht="47.25" customHeight="1">
      <c r="A17" s="30" t="s">
        <v>54</v>
      </c>
      <c r="B17" s="2" t="s">
        <v>109</v>
      </c>
      <c r="C17" s="48">
        <v>171829.2</v>
      </c>
      <c r="D17" s="48"/>
      <c r="E17" s="48"/>
      <c r="F17" s="48"/>
      <c r="G17" s="48"/>
      <c r="H17" s="48"/>
      <c r="I17" s="47">
        <v>3295.6</v>
      </c>
      <c r="J17" s="47">
        <f t="shared" si="1"/>
        <v>175124.80000000002</v>
      </c>
      <c r="K17" s="48">
        <v>1989.9</v>
      </c>
      <c r="L17" s="2"/>
      <c r="V17" s="34">
        <v>5</v>
      </c>
      <c r="W17" s="37" t="s">
        <v>83</v>
      </c>
      <c r="X17" s="36" t="s">
        <v>79</v>
      </c>
      <c r="Y17" s="37">
        <v>68125800</v>
      </c>
      <c r="Z17" s="35">
        <v>1</v>
      </c>
      <c r="AA17" s="37">
        <f t="shared" si="3"/>
        <v>68125800</v>
      </c>
      <c r="AB17" s="38"/>
      <c r="AC17" s="38"/>
      <c r="AD17" s="37"/>
      <c r="AE17" s="37"/>
      <c r="AF17" s="37"/>
      <c r="AG17" s="37">
        <v>26333932</v>
      </c>
      <c r="AH17" s="37">
        <f t="shared" si="2"/>
        <v>41791868</v>
      </c>
      <c r="AI17" s="37">
        <f aca="true" t="shared" si="11" ref="AI17:AI30">AA17*5%</f>
        <v>3406290</v>
      </c>
      <c r="AJ17" s="37">
        <f aca="true" t="shared" si="12" ref="AJ17:AJ33">AA17*5%</f>
        <v>3406290</v>
      </c>
      <c r="AK17" s="37">
        <v>46771672</v>
      </c>
      <c r="AL17" s="37">
        <f t="shared" si="4"/>
        <v>3406290</v>
      </c>
      <c r="AM17" s="37">
        <f aca="true" t="shared" si="13" ref="AM17:AM24">AA17*5%</f>
        <v>3406290</v>
      </c>
      <c r="AN17" s="37">
        <f t="shared" si="10"/>
        <v>3406290</v>
      </c>
      <c r="AO17" s="37">
        <f aca="true" t="shared" si="14" ref="AO17:AO28">AA17*5%</f>
        <v>3406290</v>
      </c>
      <c r="AP17" s="37">
        <v>21354128</v>
      </c>
      <c r="AQ17" s="37">
        <f t="shared" si="5"/>
        <v>68125800</v>
      </c>
      <c r="AR17" s="37">
        <f t="shared" si="6"/>
        <v>21354128</v>
      </c>
      <c r="AS17" s="39"/>
      <c r="AT17" s="39"/>
      <c r="AU17" s="39"/>
      <c r="AV17" s="39"/>
      <c r="AW17" s="37"/>
      <c r="AX17" s="37"/>
      <c r="AY17" s="40"/>
      <c r="AZ17" s="40"/>
      <c r="BA17" s="40"/>
      <c r="BB17" s="39"/>
      <c r="BC17" s="37">
        <v>50177962</v>
      </c>
      <c r="BD17" s="37">
        <v>17947838</v>
      </c>
      <c r="BE17" s="37">
        <f t="shared" si="7"/>
        <v>3406290</v>
      </c>
      <c r="BF17" s="37">
        <f t="shared" si="8"/>
        <v>53584252</v>
      </c>
      <c r="BG17" s="37">
        <f t="shared" si="9"/>
        <v>14541548</v>
      </c>
      <c r="BH17" s="33">
        <v>68125800</v>
      </c>
    </row>
    <row r="18" spans="1:60" s="5" customFormat="1" ht="35.25" customHeight="1">
      <c r="A18" s="31">
        <v>3</v>
      </c>
      <c r="B18" s="4" t="s">
        <v>45</v>
      </c>
      <c r="C18" s="47">
        <f aca="true" t="shared" si="15" ref="C18:K18">C19+C20+C21+C22+C23</f>
        <v>380006.39999999997</v>
      </c>
      <c r="D18" s="47">
        <f t="shared" si="15"/>
        <v>0</v>
      </c>
      <c r="E18" s="47">
        <f t="shared" si="15"/>
        <v>0</v>
      </c>
      <c r="F18" s="47">
        <f t="shared" si="15"/>
        <v>0</v>
      </c>
      <c r="G18" s="47">
        <f t="shared" si="15"/>
        <v>0</v>
      </c>
      <c r="H18" s="47">
        <f t="shared" si="15"/>
        <v>0</v>
      </c>
      <c r="I18" s="47">
        <f t="shared" si="15"/>
        <v>42384.799999999996</v>
      </c>
      <c r="J18" s="47">
        <f t="shared" si="15"/>
        <v>422391.2</v>
      </c>
      <c r="K18" s="47">
        <f t="shared" si="15"/>
        <v>23803.600000000002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P18" s="15" t="e">
        <f>+P19+P20+P21+P22+#REF!</f>
        <v>#REF!</v>
      </c>
      <c r="V18" s="34">
        <v>6</v>
      </c>
      <c r="W18" s="37" t="s">
        <v>84</v>
      </c>
      <c r="X18" s="36" t="s">
        <v>79</v>
      </c>
      <c r="Y18" s="37">
        <v>57393199</v>
      </c>
      <c r="Z18" s="35">
        <v>1</v>
      </c>
      <c r="AA18" s="37">
        <f t="shared" si="3"/>
        <v>57393199</v>
      </c>
      <c r="AB18" s="38"/>
      <c r="AC18" s="38"/>
      <c r="AD18" s="37"/>
      <c r="AE18" s="37"/>
      <c r="AF18" s="37"/>
      <c r="AG18" s="37">
        <v>22423438</v>
      </c>
      <c r="AH18" s="37">
        <f t="shared" si="2"/>
        <v>34969761</v>
      </c>
      <c r="AI18" s="37">
        <f t="shared" si="11"/>
        <v>2869659.95</v>
      </c>
      <c r="AJ18" s="37">
        <f t="shared" si="12"/>
        <v>2869659.95</v>
      </c>
      <c r="AK18" s="37">
        <v>39641397.7</v>
      </c>
      <c r="AL18" s="37">
        <f t="shared" si="4"/>
        <v>2869659.95</v>
      </c>
      <c r="AM18" s="37">
        <f t="shared" si="13"/>
        <v>2869659.95</v>
      </c>
      <c r="AN18" s="37">
        <f t="shared" si="10"/>
        <v>2869659.95</v>
      </c>
      <c r="AO18" s="37">
        <f t="shared" si="14"/>
        <v>2869659.95</v>
      </c>
      <c r="AP18" s="37">
        <v>17751801.299999997</v>
      </c>
      <c r="AQ18" s="37">
        <f t="shared" si="5"/>
        <v>57393199</v>
      </c>
      <c r="AR18" s="37">
        <f t="shared" si="6"/>
        <v>17751801.299999997</v>
      </c>
      <c r="AS18" s="39"/>
      <c r="AT18" s="39"/>
      <c r="AU18" s="39"/>
      <c r="AV18" s="39"/>
      <c r="AW18" s="37"/>
      <c r="AX18" s="37"/>
      <c r="AY18" s="40"/>
      <c r="AZ18" s="40"/>
      <c r="BA18" s="40"/>
      <c r="BB18" s="39"/>
      <c r="BC18" s="37">
        <v>42511057.650000006</v>
      </c>
      <c r="BD18" s="37">
        <v>14882141.349999994</v>
      </c>
      <c r="BE18" s="37">
        <f t="shared" si="7"/>
        <v>2869659.95</v>
      </c>
      <c r="BF18" s="37">
        <f t="shared" si="8"/>
        <v>45380717.60000001</v>
      </c>
      <c r="BG18" s="37">
        <f t="shared" si="9"/>
        <v>12012481.399999991</v>
      </c>
      <c r="BH18" s="33">
        <v>57393199</v>
      </c>
    </row>
    <row r="19" spans="1:60" s="3" customFormat="1" ht="79.5" customHeight="1">
      <c r="A19" s="30" t="s">
        <v>55</v>
      </c>
      <c r="B19" s="2" t="s">
        <v>110</v>
      </c>
      <c r="C19" s="48">
        <v>51440.6</v>
      </c>
      <c r="D19" s="48"/>
      <c r="E19" s="48"/>
      <c r="F19" s="48"/>
      <c r="G19" s="48"/>
      <c r="H19" s="49"/>
      <c r="I19" s="50">
        <v>9426.6</v>
      </c>
      <c r="J19" s="50">
        <f aca="true" t="shared" si="16" ref="J19:J27">C19+D19+E19+F19+G19+H19+I19</f>
        <v>60867.2</v>
      </c>
      <c r="K19" s="49">
        <v>4481.1</v>
      </c>
      <c r="L19" s="2"/>
      <c r="V19" s="34">
        <v>7</v>
      </c>
      <c r="W19" s="37" t="s">
        <v>85</v>
      </c>
      <c r="X19" s="36" t="s">
        <v>79</v>
      </c>
      <c r="Y19" s="37">
        <v>45479466</v>
      </c>
      <c r="Z19" s="35">
        <v>1</v>
      </c>
      <c r="AA19" s="37">
        <f t="shared" si="3"/>
        <v>45479466</v>
      </c>
      <c r="AB19" s="38"/>
      <c r="AC19" s="38"/>
      <c r="AD19" s="37"/>
      <c r="AE19" s="37"/>
      <c r="AF19" s="37"/>
      <c r="AG19" s="37">
        <v>10617118</v>
      </c>
      <c r="AH19" s="37">
        <f t="shared" si="2"/>
        <v>34862348</v>
      </c>
      <c r="AI19" s="37">
        <f t="shared" si="11"/>
        <v>2273973.3000000003</v>
      </c>
      <c r="AJ19" s="37">
        <f t="shared" si="12"/>
        <v>2273973.3000000003</v>
      </c>
      <c r="AK19" s="37">
        <v>24260957.800000004</v>
      </c>
      <c r="AL19" s="37">
        <f t="shared" si="4"/>
        <v>2273973.3000000003</v>
      </c>
      <c r="AM19" s="37">
        <f t="shared" si="13"/>
        <v>2273973.3000000003</v>
      </c>
      <c r="AN19" s="37">
        <f t="shared" si="10"/>
        <v>2273973.3000000003</v>
      </c>
      <c r="AO19" s="37">
        <f t="shared" si="14"/>
        <v>2273973.3000000003</v>
      </c>
      <c r="AP19" s="37">
        <v>21218508.199999996</v>
      </c>
      <c r="AQ19" s="37">
        <f t="shared" si="5"/>
        <v>45479466</v>
      </c>
      <c r="AR19" s="37">
        <f t="shared" si="6"/>
        <v>21218508.199999996</v>
      </c>
      <c r="AS19" s="39"/>
      <c r="AT19" s="39"/>
      <c r="AU19" s="39"/>
      <c r="AV19" s="39"/>
      <c r="AW19" s="37"/>
      <c r="AX19" s="37"/>
      <c r="AY19" s="41"/>
      <c r="AZ19" s="40"/>
      <c r="BA19" s="41"/>
      <c r="BB19" s="39"/>
      <c r="BC19" s="37">
        <v>26534931.100000005</v>
      </c>
      <c r="BD19" s="37">
        <v>18944534.899999995</v>
      </c>
      <c r="BE19" s="37">
        <f t="shared" si="7"/>
        <v>2273973.3000000003</v>
      </c>
      <c r="BF19" s="37">
        <f t="shared" si="8"/>
        <v>28808904.400000006</v>
      </c>
      <c r="BG19" s="37">
        <f t="shared" si="9"/>
        <v>16670561.599999994</v>
      </c>
      <c r="BH19" s="33">
        <v>45479466</v>
      </c>
    </row>
    <row r="20" spans="1:60" s="3" customFormat="1" ht="66.75" customHeight="1">
      <c r="A20" s="30" t="s">
        <v>56</v>
      </c>
      <c r="B20" s="2" t="s">
        <v>111</v>
      </c>
      <c r="C20" s="48"/>
      <c r="D20" s="48"/>
      <c r="E20" s="48"/>
      <c r="F20" s="48"/>
      <c r="G20" s="48"/>
      <c r="H20" s="49"/>
      <c r="I20" s="50">
        <v>3722.8</v>
      </c>
      <c r="J20" s="50">
        <f t="shared" si="16"/>
        <v>3722.8</v>
      </c>
      <c r="K20" s="49">
        <v>791.4</v>
      </c>
      <c r="L20" s="2"/>
      <c r="V20" s="34">
        <v>8</v>
      </c>
      <c r="W20" s="37" t="s">
        <v>86</v>
      </c>
      <c r="X20" s="36" t="s">
        <v>79</v>
      </c>
      <c r="Y20" s="37">
        <v>202259700</v>
      </c>
      <c r="Z20" s="35">
        <v>1</v>
      </c>
      <c r="AA20" s="37">
        <f t="shared" si="3"/>
        <v>202259700</v>
      </c>
      <c r="AB20" s="38"/>
      <c r="AC20" s="38"/>
      <c r="AD20" s="37"/>
      <c r="AE20" s="37"/>
      <c r="AF20" s="37"/>
      <c r="AG20" s="37">
        <v>12371339</v>
      </c>
      <c r="AH20" s="37">
        <f t="shared" si="2"/>
        <v>189888361</v>
      </c>
      <c r="AI20" s="37">
        <f t="shared" si="11"/>
        <v>10112985</v>
      </c>
      <c r="AJ20" s="37">
        <f t="shared" si="12"/>
        <v>10112985</v>
      </c>
      <c r="AK20" s="37">
        <v>73049249</v>
      </c>
      <c r="AL20" s="37">
        <f t="shared" si="4"/>
        <v>10112985</v>
      </c>
      <c r="AM20" s="37">
        <f t="shared" si="13"/>
        <v>10112985</v>
      </c>
      <c r="AN20" s="37">
        <f t="shared" si="10"/>
        <v>10112985</v>
      </c>
      <c r="AO20" s="37">
        <f t="shared" si="14"/>
        <v>10112985</v>
      </c>
      <c r="AP20" s="37">
        <v>129210451</v>
      </c>
      <c r="AQ20" s="37">
        <f t="shared" si="5"/>
        <v>202259700</v>
      </c>
      <c r="AR20" s="37">
        <f t="shared" si="6"/>
        <v>129210451</v>
      </c>
      <c r="AS20" s="42"/>
      <c r="AT20" s="39"/>
      <c r="AU20" s="39"/>
      <c r="AV20" s="39"/>
      <c r="AW20" s="37"/>
      <c r="AX20" s="37"/>
      <c r="AY20" s="41"/>
      <c r="AZ20" s="40"/>
      <c r="BA20" s="41"/>
      <c r="BB20" s="39"/>
      <c r="BC20" s="37">
        <v>83162234</v>
      </c>
      <c r="BD20" s="37">
        <v>119097466</v>
      </c>
      <c r="BE20" s="37">
        <f t="shared" si="7"/>
        <v>10112985</v>
      </c>
      <c r="BF20" s="37">
        <f t="shared" si="8"/>
        <v>93275219</v>
      </c>
      <c r="BG20" s="37">
        <f t="shared" si="9"/>
        <v>108984481</v>
      </c>
      <c r="BH20" s="33">
        <v>202259700</v>
      </c>
    </row>
    <row r="21" spans="1:60" s="3" customFormat="1" ht="62.25" customHeight="1">
      <c r="A21" s="30" t="s">
        <v>57</v>
      </c>
      <c r="B21" s="2" t="s">
        <v>112</v>
      </c>
      <c r="C21" s="48">
        <v>260440</v>
      </c>
      <c r="D21" s="48"/>
      <c r="E21" s="48"/>
      <c r="F21" s="48"/>
      <c r="G21" s="48"/>
      <c r="H21" s="49"/>
      <c r="I21" s="50">
        <v>24440.3</v>
      </c>
      <c r="J21" s="50">
        <f t="shared" si="16"/>
        <v>284880.3</v>
      </c>
      <c r="K21" s="49">
        <v>17416.7</v>
      </c>
      <c r="L21" s="2"/>
      <c r="V21" s="34">
        <v>9</v>
      </c>
      <c r="W21" s="37" t="s">
        <v>87</v>
      </c>
      <c r="X21" s="36" t="s">
        <v>79</v>
      </c>
      <c r="Y21" s="37">
        <v>107990000</v>
      </c>
      <c r="Z21" s="35">
        <v>1</v>
      </c>
      <c r="AA21" s="37">
        <f t="shared" si="3"/>
        <v>107990000</v>
      </c>
      <c r="AB21" s="38"/>
      <c r="AC21" s="38"/>
      <c r="AD21" s="37"/>
      <c r="AE21" s="37"/>
      <c r="AF21" s="37"/>
      <c r="AG21" s="37">
        <v>11357800</v>
      </c>
      <c r="AH21" s="37">
        <f t="shared" si="2"/>
        <v>96632200</v>
      </c>
      <c r="AI21" s="37">
        <f t="shared" si="11"/>
        <v>5399500</v>
      </c>
      <c r="AJ21" s="37">
        <f t="shared" si="12"/>
        <v>5399500</v>
      </c>
      <c r="AK21" s="37">
        <v>43754800</v>
      </c>
      <c r="AL21" s="37">
        <f t="shared" si="4"/>
        <v>5399500</v>
      </c>
      <c r="AM21" s="37">
        <f t="shared" si="13"/>
        <v>5399500</v>
      </c>
      <c r="AN21" s="37">
        <f t="shared" si="10"/>
        <v>5399500</v>
      </c>
      <c r="AO21" s="37">
        <f t="shared" si="14"/>
        <v>5399500</v>
      </c>
      <c r="AP21" s="37">
        <v>64235200</v>
      </c>
      <c r="AQ21" s="37">
        <f t="shared" si="5"/>
        <v>107990000</v>
      </c>
      <c r="AR21" s="37">
        <f t="shared" si="6"/>
        <v>64235200</v>
      </c>
      <c r="AS21" s="42"/>
      <c r="AT21" s="39"/>
      <c r="AU21" s="39"/>
      <c r="AV21" s="39"/>
      <c r="AW21" s="37"/>
      <c r="AX21" s="37"/>
      <c r="AY21" s="41"/>
      <c r="AZ21" s="40"/>
      <c r="BA21" s="41"/>
      <c r="BB21" s="39"/>
      <c r="BC21" s="37">
        <v>49154300</v>
      </c>
      <c r="BD21" s="37">
        <v>58835700</v>
      </c>
      <c r="BE21" s="37">
        <f t="shared" si="7"/>
        <v>5399500</v>
      </c>
      <c r="BF21" s="37">
        <f t="shared" si="8"/>
        <v>54553800</v>
      </c>
      <c r="BG21" s="37">
        <f t="shared" si="9"/>
        <v>53436200</v>
      </c>
      <c r="BH21" s="33">
        <v>107990000</v>
      </c>
    </row>
    <row r="22" spans="1:60" s="3" customFormat="1" ht="79.5" customHeight="1">
      <c r="A22" s="30" t="s">
        <v>58</v>
      </c>
      <c r="B22" s="2" t="s">
        <v>113</v>
      </c>
      <c r="C22" s="48">
        <v>68125.8</v>
      </c>
      <c r="D22" s="48"/>
      <c r="E22" s="48"/>
      <c r="F22" s="48"/>
      <c r="G22" s="48"/>
      <c r="H22" s="49"/>
      <c r="I22" s="50">
        <v>3814.6</v>
      </c>
      <c r="J22" s="50">
        <f t="shared" si="16"/>
        <v>71940.40000000001</v>
      </c>
      <c r="K22" s="49">
        <v>962.4</v>
      </c>
      <c r="L22" s="2"/>
      <c r="V22" s="34">
        <v>10</v>
      </c>
      <c r="W22" s="37" t="s">
        <v>88</v>
      </c>
      <c r="X22" s="36" t="s">
        <v>79</v>
      </c>
      <c r="Y22" s="37">
        <v>70593120</v>
      </c>
      <c r="Z22" s="35">
        <v>1</v>
      </c>
      <c r="AA22" s="37">
        <f t="shared" si="3"/>
        <v>70593120</v>
      </c>
      <c r="AB22" s="38"/>
      <c r="AC22" s="38"/>
      <c r="AD22" s="37"/>
      <c r="AE22" s="37"/>
      <c r="AF22" s="37"/>
      <c r="AG22" s="37">
        <v>15801262</v>
      </c>
      <c r="AH22" s="37">
        <f t="shared" si="2"/>
        <v>54791858</v>
      </c>
      <c r="AI22" s="37">
        <f t="shared" si="11"/>
        <v>3529656</v>
      </c>
      <c r="AJ22" s="37">
        <f t="shared" si="12"/>
        <v>3529656</v>
      </c>
      <c r="AK22" s="37">
        <v>36979198</v>
      </c>
      <c r="AL22" s="37">
        <f t="shared" si="4"/>
        <v>3529656</v>
      </c>
      <c r="AM22" s="37">
        <f t="shared" si="13"/>
        <v>3529656</v>
      </c>
      <c r="AN22" s="37">
        <f t="shared" si="10"/>
        <v>3529656</v>
      </c>
      <c r="AO22" s="37">
        <f t="shared" si="14"/>
        <v>3529656</v>
      </c>
      <c r="AP22" s="37">
        <v>33613922</v>
      </c>
      <c r="AQ22" s="37">
        <f t="shared" si="5"/>
        <v>70593120</v>
      </c>
      <c r="AR22" s="37">
        <f t="shared" si="6"/>
        <v>33613922</v>
      </c>
      <c r="AS22" s="34"/>
      <c r="AT22" s="39"/>
      <c r="AU22" s="34"/>
      <c r="AV22" s="34"/>
      <c r="AW22" s="37"/>
      <c r="AX22" s="37"/>
      <c r="AY22" s="41"/>
      <c r="AZ22" s="40"/>
      <c r="BA22" s="41"/>
      <c r="BB22" s="39"/>
      <c r="BC22" s="37">
        <v>40508854</v>
      </c>
      <c r="BD22" s="37">
        <v>30084266</v>
      </c>
      <c r="BE22" s="37">
        <f t="shared" si="7"/>
        <v>3529656</v>
      </c>
      <c r="BF22" s="37">
        <f t="shared" si="8"/>
        <v>44038510</v>
      </c>
      <c r="BG22" s="37">
        <f t="shared" si="9"/>
        <v>26554610</v>
      </c>
      <c r="BH22" s="33">
        <v>70593120</v>
      </c>
    </row>
    <row r="23" spans="1:60" s="3" customFormat="1" ht="57.75" customHeight="1">
      <c r="A23" s="30" t="s">
        <v>59</v>
      </c>
      <c r="B23" s="2" t="s">
        <v>24</v>
      </c>
      <c r="C23" s="48"/>
      <c r="D23" s="48"/>
      <c r="E23" s="48"/>
      <c r="F23" s="48"/>
      <c r="G23" s="48"/>
      <c r="H23" s="49"/>
      <c r="I23" s="49">
        <v>980.5</v>
      </c>
      <c r="J23" s="50">
        <f t="shared" si="16"/>
        <v>980.5</v>
      </c>
      <c r="K23" s="49">
        <v>152</v>
      </c>
      <c r="L23" s="2"/>
      <c r="V23" s="34">
        <v>11</v>
      </c>
      <c r="W23" s="37" t="s">
        <v>89</v>
      </c>
      <c r="X23" s="36" t="s">
        <v>79</v>
      </c>
      <c r="Y23" s="37">
        <v>144496168</v>
      </c>
      <c r="Z23" s="35">
        <v>1</v>
      </c>
      <c r="AA23" s="37">
        <f t="shared" si="3"/>
        <v>144496168</v>
      </c>
      <c r="AB23" s="38"/>
      <c r="AC23" s="38"/>
      <c r="AD23" s="37"/>
      <c r="AE23" s="37"/>
      <c r="AF23" s="37"/>
      <c r="AG23" s="37">
        <v>22324290</v>
      </c>
      <c r="AH23" s="37">
        <f t="shared" si="2"/>
        <v>122171878</v>
      </c>
      <c r="AI23" s="37">
        <f t="shared" si="11"/>
        <v>7224808.4</v>
      </c>
      <c r="AJ23" s="37">
        <f t="shared" si="12"/>
        <v>7224808.4</v>
      </c>
      <c r="AK23" s="37">
        <v>65673140.39999999</v>
      </c>
      <c r="AL23" s="37">
        <f t="shared" si="4"/>
        <v>7224808.4</v>
      </c>
      <c r="AM23" s="37">
        <f t="shared" si="13"/>
        <v>7224808.4</v>
      </c>
      <c r="AN23" s="37">
        <f t="shared" si="10"/>
        <v>7224808.4</v>
      </c>
      <c r="AO23" s="37">
        <f t="shared" si="14"/>
        <v>7224808.4</v>
      </c>
      <c r="AP23" s="37">
        <v>78823027.60000001</v>
      </c>
      <c r="AQ23" s="37">
        <f t="shared" si="5"/>
        <v>144496168</v>
      </c>
      <c r="AR23" s="37">
        <f t="shared" si="6"/>
        <v>78823027.60000001</v>
      </c>
      <c r="AS23" s="39"/>
      <c r="AT23" s="39"/>
      <c r="AU23" s="39"/>
      <c r="AV23" s="39"/>
      <c r="AW23" s="37"/>
      <c r="AX23" s="37"/>
      <c r="AY23" s="40"/>
      <c r="AZ23" s="40"/>
      <c r="BA23" s="41"/>
      <c r="BB23" s="39"/>
      <c r="BC23" s="37">
        <v>72897948.8</v>
      </c>
      <c r="BD23" s="37">
        <v>71598219.2</v>
      </c>
      <c r="BE23" s="37">
        <f t="shared" si="7"/>
        <v>7224808.4</v>
      </c>
      <c r="BF23" s="37">
        <f t="shared" si="8"/>
        <v>80122757.2</v>
      </c>
      <c r="BG23" s="37">
        <f t="shared" si="9"/>
        <v>64373410.8</v>
      </c>
      <c r="BH23" s="33">
        <v>144496168</v>
      </c>
    </row>
    <row r="24" spans="1:60" s="3" customFormat="1" ht="57.75" customHeight="1">
      <c r="A24" s="31" t="s">
        <v>69</v>
      </c>
      <c r="B24" s="4" t="s">
        <v>68</v>
      </c>
      <c r="C24" s="47"/>
      <c r="D24" s="47"/>
      <c r="E24" s="47"/>
      <c r="F24" s="47"/>
      <c r="G24" s="47"/>
      <c r="H24" s="50"/>
      <c r="I24" s="50">
        <v>1795.4</v>
      </c>
      <c r="J24" s="50">
        <f t="shared" si="16"/>
        <v>1795.4</v>
      </c>
      <c r="K24" s="50">
        <v>212.3</v>
      </c>
      <c r="L24" s="2"/>
      <c r="V24" s="34">
        <v>12</v>
      </c>
      <c r="W24" s="37" t="s">
        <v>90</v>
      </c>
      <c r="X24" s="36" t="s">
        <v>79</v>
      </c>
      <c r="Y24" s="37">
        <v>68757991</v>
      </c>
      <c r="Z24" s="35">
        <v>1</v>
      </c>
      <c r="AA24" s="37">
        <f t="shared" si="3"/>
        <v>68757991</v>
      </c>
      <c r="AB24" s="38"/>
      <c r="AC24" s="38"/>
      <c r="AD24" s="37"/>
      <c r="AE24" s="37"/>
      <c r="AF24" s="37"/>
      <c r="AG24" s="37">
        <v>16491408</v>
      </c>
      <c r="AH24" s="37">
        <f t="shared" si="2"/>
        <v>52266583</v>
      </c>
      <c r="AI24" s="37">
        <f t="shared" si="11"/>
        <v>3437899.5500000003</v>
      </c>
      <c r="AJ24" s="37">
        <f t="shared" si="12"/>
        <v>3437899.5500000003</v>
      </c>
      <c r="AK24" s="37">
        <v>37118805.3</v>
      </c>
      <c r="AL24" s="37">
        <f t="shared" si="4"/>
        <v>3437899.5500000003</v>
      </c>
      <c r="AM24" s="37">
        <f t="shared" si="13"/>
        <v>3437899.5500000003</v>
      </c>
      <c r="AN24" s="37">
        <f t="shared" si="10"/>
        <v>3437899.5500000003</v>
      </c>
      <c r="AO24" s="37">
        <f t="shared" si="14"/>
        <v>3437899.5500000003</v>
      </c>
      <c r="AP24" s="37">
        <v>31639185.700000003</v>
      </c>
      <c r="AQ24" s="37">
        <f t="shared" si="5"/>
        <v>68757991</v>
      </c>
      <c r="AR24" s="37">
        <f t="shared" si="6"/>
        <v>31639185.700000003</v>
      </c>
      <c r="AS24" s="39"/>
      <c r="AT24" s="39"/>
      <c r="AU24" s="39"/>
      <c r="AV24" s="39"/>
      <c r="AW24" s="37"/>
      <c r="AX24" s="37"/>
      <c r="AY24" s="41"/>
      <c r="AZ24" s="40"/>
      <c r="BA24" s="41"/>
      <c r="BB24" s="39"/>
      <c r="BC24" s="37">
        <v>40556704.849999994</v>
      </c>
      <c r="BD24" s="37">
        <v>28201286.150000006</v>
      </c>
      <c r="BE24" s="37">
        <f t="shared" si="7"/>
        <v>3437899.5500000003</v>
      </c>
      <c r="BF24" s="37">
        <f t="shared" si="8"/>
        <v>43994604.39999999</v>
      </c>
      <c r="BG24" s="37">
        <f t="shared" si="9"/>
        <v>24763386.60000001</v>
      </c>
      <c r="BH24" s="33">
        <v>68757991</v>
      </c>
    </row>
    <row r="25" spans="1:60" s="5" customFormat="1" ht="61.5" customHeight="1">
      <c r="A25" s="31" t="s">
        <v>70</v>
      </c>
      <c r="B25" s="4" t="s">
        <v>43</v>
      </c>
      <c r="C25" s="47"/>
      <c r="D25" s="47"/>
      <c r="E25" s="47"/>
      <c r="F25" s="47"/>
      <c r="G25" s="47"/>
      <c r="H25" s="50">
        <v>7148.4</v>
      </c>
      <c r="I25" s="50">
        <v>2944.7</v>
      </c>
      <c r="J25" s="50">
        <f t="shared" si="16"/>
        <v>10093.099999999999</v>
      </c>
      <c r="K25" s="50">
        <v>1602.4</v>
      </c>
      <c r="L25" s="4"/>
      <c r="V25" s="34">
        <v>13</v>
      </c>
      <c r="W25" s="37" t="s">
        <v>91</v>
      </c>
      <c r="X25" s="36" t="s">
        <v>79</v>
      </c>
      <c r="Y25" s="37">
        <v>171829200</v>
      </c>
      <c r="Z25" s="35">
        <v>1</v>
      </c>
      <c r="AA25" s="37">
        <f t="shared" si="3"/>
        <v>171829200</v>
      </c>
      <c r="AB25" s="38"/>
      <c r="AC25" s="38"/>
      <c r="AD25" s="37"/>
      <c r="AE25" s="37"/>
      <c r="AF25" s="37"/>
      <c r="AG25" s="37">
        <v>2142045</v>
      </c>
      <c r="AH25" s="37">
        <f t="shared" si="2"/>
        <v>169687155</v>
      </c>
      <c r="AI25" s="37">
        <f t="shared" si="11"/>
        <v>8591460</v>
      </c>
      <c r="AJ25" s="37">
        <f t="shared" si="12"/>
        <v>8591460</v>
      </c>
      <c r="AK25" s="37">
        <v>23440805</v>
      </c>
      <c r="AL25" s="37">
        <f t="shared" si="4"/>
        <v>8591460</v>
      </c>
      <c r="AM25" s="37">
        <v>2541460</v>
      </c>
      <c r="AN25" s="37">
        <v>2541460</v>
      </c>
      <c r="AO25" s="37">
        <v>2541460</v>
      </c>
      <c r="AP25" s="37">
        <v>148388395</v>
      </c>
      <c r="AQ25" s="37">
        <f t="shared" si="5"/>
        <v>171829200</v>
      </c>
      <c r="AR25" s="37">
        <f t="shared" si="6"/>
        <v>148388395</v>
      </c>
      <c r="AS25" s="39"/>
      <c r="AT25" s="39"/>
      <c r="AU25" s="39"/>
      <c r="AV25" s="39"/>
      <c r="AW25" s="37"/>
      <c r="AX25" s="37"/>
      <c r="AY25" s="41"/>
      <c r="AZ25" s="40"/>
      <c r="BA25" s="41"/>
      <c r="BB25" s="39"/>
      <c r="BC25" s="37">
        <v>32032265</v>
      </c>
      <c r="BD25" s="37">
        <v>139796935</v>
      </c>
      <c r="BE25" s="37">
        <f t="shared" si="7"/>
        <v>8591460</v>
      </c>
      <c r="BF25" s="37">
        <f t="shared" si="8"/>
        <v>40623725</v>
      </c>
      <c r="BG25" s="37">
        <f t="shared" si="9"/>
        <v>131205475</v>
      </c>
      <c r="BH25" s="33">
        <v>171829200</v>
      </c>
    </row>
    <row r="26" spans="1:60" s="5" customFormat="1" ht="45.75" customHeight="1">
      <c r="A26" s="31" t="s">
        <v>71</v>
      </c>
      <c r="B26" s="4" t="s">
        <v>25</v>
      </c>
      <c r="C26" s="47"/>
      <c r="D26" s="47"/>
      <c r="E26" s="47"/>
      <c r="F26" s="47"/>
      <c r="G26" s="47"/>
      <c r="H26" s="50"/>
      <c r="I26" s="50">
        <v>473</v>
      </c>
      <c r="J26" s="50">
        <f t="shared" si="16"/>
        <v>473</v>
      </c>
      <c r="K26" s="50">
        <v>281</v>
      </c>
      <c r="L26" s="23"/>
      <c r="V26" s="34">
        <v>14</v>
      </c>
      <c r="W26" s="37" t="s">
        <v>92</v>
      </c>
      <c r="X26" s="36" t="s">
        <v>79</v>
      </c>
      <c r="Y26" s="37">
        <v>862581</v>
      </c>
      <c r="Z26" s="35">
        <v>1</v>
      </c>
      <c r="AA26" s="37">
        <f t="shared" si="3"/>
        <v>862581</v>
      </c>
      <c r="AB26" s="38"/>
      <c r="AC26" s="38"/>
      <c r="AD26" s="37"/>
      <c r="AE26" s="37"/>
      <c r="AF26" s="37"/>
      <c r="AG26" s="37">
        <v>405413</v>
      </c>
      <c r="AH26" s="37">
        <f t="shared" si="2"/>
        <v>457168</v>
      </c>
      <c r="AI26" s="37">
        <f t="shared" si="11"/>
        <v>43129.05</v>
      </c>
      <c r="AJ26" s="37">
        <f t="shared" si="12"/>
        <v>43129.05</v>
      </c>
      <c r="AK26" s="37">
        <v>664187.3</v>
      </c>
      <c r="AL26" s="37">
        <f t="shared" si="4"/>
        <v>43129.05</v>
      </c>
      <c r="AM26" s="37">
        <f>AA26*5%</f>
        <v>43129.05</v>
      </c>
      <c r="AN26" s="37">
        <f t="shared" si="10"/>
        <v>43129.05</v>
      </c>
      <c r="AO26" s="37">
        <f t="shared" si="14"/>
        <v>43129.05</v>
      </c>
      <c r="AP26" s="37">
        <v>198393.7</v>
      </c>
      <c r="AQ26" s="37">
        <f t="shared" si="5"/>
        <v>862581</v>
      </c>
      <c r="AR26" s="37">
        <f t="shared" si="6"/>
        <v>198393.7</v>
      </c>
      <c r="AS26" s="39"/>
      <c r="AT26" s="39"/>
      <c r="AU26" s="39"/>
      <c r="AV26" s="39"/>
      <c r="AW26" s="37"/>
      <c r="AX26" s="37"/>
      <c r="AY26" s="41"/>
      <c r="AZ26" s="40"/>
      <c r="BA26" s="41"/>
      <c r="BB26" s="39"/>
      <c r="BC26" s="37">
        <v>707316.35</v>
      </c>
      <c r="BD26" s="37">
        <v>155264.65</v>
      </c>
      <c r="BE26" s="37">
        <f t="shared" si="7"/>
        <v>43129.05</v>
      </c>
      <c r="BF26" s="37">
        <f t="shared" si="8"/>
        <v>750445.4</v>
      </c>
      <c r="BG26" s="37">
        <f t="shared" si="9"/>
        <v>112135.59999999998</v>
      </c>
      <c r="BH26" s="33">
        <v>862581</v>
      </c>
    </row>
    <row r="27" spans="1:60" s="5" customFormat="1" ht="55.5" customHeight="1">
      <c r="A27" s="31" t="s">
        <v>72</v>
      </c>
      <c r="B27" s="4" t="s">
        <v>114</v>
      </c>
      <c r="C27" s="47"/>
      <c r="D27" s="47"/>
      <c r="E27" s="47"/>
      <c r="F27" s="47"/>
      <c r="G27" s="47"/>
      <c r="H27" s="50"/>
      <c r="I27" s="50">
        <v>4379</v>
      </c>
      <c r="J27" s="50">
        <f t="shared" si="16"/>
        <v>4379</v>
      </c>
      <c r="K27" s="50">
        <v>8209</v>
      </c>
      <c r="L27" s="23"/>
      <c r="V27" s="34">
        <v>15</v>
      </c>
      <c r="W27" s="37" t="s">
        <v>93</v>
      </c>
      <c r="X27" s="36" t="s">
        <v>79</v>
      </c>
      <c r="Y27" s="37">
        <v>1413713</v>
      </c>
      <c r="Z27" s="35">
        <v>1</v>
      </c>
      <c r="AA27" s="37">
        <f t="shared" si="3"/>
        <v>1413713</v>
      </c>
      <c r="AB27" s="38"/>
      <c r="AC27" s="38"/>
      <c r="AD27" s="37"/>
      <c r="AE27" s="37"/>
      <c r="AF27" s="37"/>
      <c r="AG27" s="37">
        <v>565484</v>
      </c>
      <c r="AH27" s="37">
        <f t="shared" si="2"/>
        <v>848229</v>
      </c>
      <c r="AI27" s="37">
        <f t="shared" si="11"/>
        <v>70685.65000000001</v>
      </c>
      <c r="AJ27" s="37">
        <f t="shared" si="12"/>
        <v>70685.65000000001</v>
      </c>
      <c r="AK27" s="37">
        <v>989597.9</v>
      </c>
      <c r="AL27" s="37">
        <f t="shared" si="4"/>
        <v>70685.65000000001</v>
      </c>
      <c r="AM27" s="37">
        <f>AA27*5%</f>
        <v>70685.65000000001</v>
      </c>
      <c r="AN27" s="37">
        <f t="shared" si="10"/>
        <v>70685.65000000001</v>
      </c>
      <c r="AO27" s="37">
        <f t="shared" si="14"/>
        <v>70685.65000000001</v>
      </c>
      <c r="AP27" s="37">
        <v>424115.1</v>
      </c>
      <c r="AQ27" s="37">
        <f t="shared" si="5"/>
        <v>1413713</v>
      </c>
      <c r="AR27" s="37">
        <f t="shared" si="6"/>
        <v>424115.1</v>
      </c>
      <c r="AS27" s="39"/>
      <c r="AT27" s="39"/>
      <c r="AU27" s="39"/>
      <c r="AV27" s="39"/>
      <c r="AW27" s="37"/>
      <c r="AX27" s="37"/>
      <c r="AY27" s="41"/>
      <c r="AZ27" s="40"/>
      <c r="BA27" s="41"/>
      <c r="BB27" s="39"/>
      <c r="BC27" s="37">
        <v>1060283.55</v>
      </c>
      <c r="BD27" s="37">
        <v>353429.45</v>
      </c>
      <c r="BE27" s="37">
        <f t="shared" si="7"/>
        <v>70685.65000000001</v>
      </c>
      <c r="BF27" s="37">
        <f t="shared" si="8"/>
        <v>1130969.2</v>
      </c>
      <c r="BG27" s="37">
        <f t="shared" si="9"/>
        <v>282743.80000000005</v>
      </c>
      <c r="BH27" s="33">
        <v>1413713</v>
      </c>
    </row>
    <row r="28" spans="1:60" s="5" customFormat="1" ht="30.75" customHeight="1">
      <c r="A28" s="31"/>
      <c r="B28" s="4" t="s">
        <v>10</v>
      </c>
      <c r="C28" s="47">
        <f aca="true" t="shared" si="17" ref="C28:K28">+C27+C26+C25+C24+C18+C8+C7</f>
        <v>1500854</v>
      </c>
      <c r="D28" s="47">
        <f t="shared" si="17"/>
        <v>362232.4</v>
      </c>
      <c r="E28" s="47">
        <f t="shared" si="17"/>
        <v>51315</v>
      </c>
      <c r="F28" s="47">
        <f t="shared" si="17"/>
        <v>234224</v>
      </c>
      <c r="G28" s="47">
        <f t="shared" si="17"/>
        <v>0</v>
      </c>
      <c r="H28" s="47">
        <f t="shared" si="17"/>
        <v>7414.4</v>
      </c>
      <c r="I28" s="47">
        <f t="shared" si="17"/>
        <v>152523.2</v>
      </c>
      <c r="J28" s="47">
        <f t="shared" si="17"/>
        <v>2308563</v>
      </c>
      <c r="K28" s="47">
        <f t="shared" si="17"/>
        <v>84397.6</v>
      </c>
      <c r="L28" s="15" t="e">
        <f>+L7+L8+L18+L25+L26+L27</f>
        <v>#REF!</v>
      </c>
      <c r="M28" s="15" t="e">
        <f>+M7+M8+M18+M25+M26+M27</f>
        <v>#REF!</v>
      </c>
      <c r="N28" s="15" t="e">
        <f>+N7+N8+N18+N25+N26+N27</f>
        <v>#REF!</v>
      </c>
      <c r="O28" s="15" t="e">
        <f>+O7+O8+O18+O25+O26+O27</f>
        <v>#REF!</v>
      </c>
      <c r="P28" s="15" t="e">
        <f>+P7+P8+P18+P25+P26+P27</f>
        <v>#REF!</v>
      </c>
      <c r="V28" s="34">
        <v>16</v>
      </c>
      <c r="W28" s="37" t="s">
        <v>94</v>
      </c>
      <c r="X28" s="36" t="s">
        <v>79</v>
      </c>
      <c r="Y28" s="37">
        <v>650915</v>
      </c>
      <c r="Z28" s="35">
        <v>1</v>
      </c>
      <c r="AA28" s="37">
        <f t="shared" si="3"/>
        <v>650915</v>
      </c>
      <c r="AB28" s="38"/>
      <c r="AC28" s="38"/>
      <c r="AD28" s="37"/>
      <c r="AE28" s="37"/>
      <c r="AF28" s="37"/>
      <c r="AG28" s="37">
        <v>305930</v>
      </c>
      <c r="AH28" s="37">
        <f t="shared" si="2"/>
        <v>344985</v>
      </c>
      <c r="AI28" s="37">
        <f t="shared" si="11"/>
        <v>32545.75</v>
      </c>
      <c r="AJ28" s="37">
        <f t="shared" si="12"/>
        <v>32545.75</v>
      </c>
      <c r="AK28" s="37">
        <v>501204.5</v>
      </c>
      <c r="AL28" s="37">
        <f t="shared" si="4"/>
        <v>32545.75</v>
      </c>
      <c r="AM28" s="37">
        <f>AA28*5%</f>
        <v>32545.75</v>
      </c>
      <c r="AN28" s="37">
        <f t="shared" si="10"/>
        <v>32545.75</v>
      </c>
      <c r="AO28" s="37">
        <f t="shared" si="14"/>
        <v>32545.75</v>
      </c>
      <c r="AP28" s="37">
        <v>149710.5</v>
      </c>
      <c r="AQ28" s="37">
        <f t="shared" si="5"/>
        <v>650915</v>
      </c>
      <c r="AR28" s="37">
        <f t="shared" si="6"/>
        <v>149710.5</v>
      </c>
      <c r="AS28" s="39"/>
      <c r="AT28" s="39"/>
      <c r="AU28" s="39"/>
      <c r="AV28" s="39"/>
      <c r="AW28" s="37"/>
      <c r="AX28" s="37"/>
      <c r="AY28" s="40"/>
      <c r="AZ28" s="40"/>
      <c r="BA28" s="40"/>
      <c r="BB28" s="39"/>
      <c r="BC28" s="37">
        <v>533750.25</v>
      </c>
      <c r="BD28" s="37">
        <v>117164.75</v>
      </c>
      <c r="BE28" s="37">
        <f t="shared" si="7"/>
        <v>32545.75</v>
      </c>
      <c r="BF28" s="37">
        <f t="shared" si="8"/>
        <v>566296</v>
      </c>
      <c r="BG28" s="37">
        <f t="shared" si="9"/>
        <v>84619</v>
      </c>
      <c r="BH28" s="33">
        <v>650915</v>
      </c>
    </row>
    <row r="29" spans="1:60" s="5" customFormat="1" ht="30.75" customHeight="1">
      <c r="A29" s="7"/>
      <c r="B29" s="7"/>
      <c r="C29" s="51"/>
      <c r="D29" s="51"/>
      <c r="E29" s="51"/>
      <c r="F29" s="51"/>
      <c r="G29" s="51"/>
      <c r="H29" s="51"/>
      <c r="I29" s="51"/>
      <c r="J29" s="51"/>
      <c r="K29" s="52"/>
      <c r="V29" s="34">
        <v>17</v>
      </c>
      <c r="W29" s="37" t="s">
        <v>95</v>
      </c>
      <c r="X29" s="36" t="s">
        <v>79</v>
      </c>
      <c r="Y29" s="37">
        <v>32095</v>
      </c>
      <c r="Z29" s="35">
        <v>1</v>
      </c>
      <c r="AA29" s="37">
        <f t="shared" si="3"/>
        <v>32095</v>
      </c>
      <c r="AB29" s="38"/>
      <c r="AC29" s="38"/>
      <c r="AD29" s="37"/>
      <c r="AE29" s="37"/>
      <c r="AF29" s="37"/>
      <c r="AG29" s="37">
        <v>27482</v>
      </c>
      <c r="AH29" s="37">
        <v>4613</v>
      </c>
      <c r="AI29" s="37">
        <f t="shared" si="11"/>
        <v>1604.75</v>
      </c>
      <c r="AJ29" s="37">
        <f t="shared" si="12"/>
        <v>1604.75</v>
      </c>
      <c r="AK29" s="37">
        <v>32095</v>
      </c>
      <c r="AL29" s="37"/>
      <c r="AM29" s="37"/>
      <c r="AN29" s="37"/>
      <c r="AO29" s="37">
        <v>1403</v>
      </c>
      <c r="AP29" s="37"/>
      <c r="AQ29" s="37">
        <f t="shared" si="5"/>
        <v>32095</v>
      </c>
      <c r="AR29" s="37">
        <f t="shared" si="6"/>
        <v>0</v>
      </c>
      <c r="AS29" s="39"/>
      <c r="AT29" s="39"/>
      <c r="AU29" s="39"/>
      <c r="AV29" s="39"/>
      <c r="AW29" s="37"/>
      <c r="AX29" s="37"/>
      <c r="AY29" s="41"/>
      <c r="AZ29" s="40"/>
      <c r="BA29" s="41"/>
      <c r="BB29" s="39"/>
      <c r="BC29" s="37">
        <v>32095</v>
      </c>
      <c r="BD29" s="37">
        <v>0</v>
      </c>
      <c r="BE29" s="37"/>
      <c r="BF29" s="37">
        <f t="shared" si="8"/>
        <v>32095</v>
      </c>
      <c r="BG29" s="37">
        <f t="shared" si="9"/>
        <v>0</v>
      </c>
      <c r="BH29" s="33">
        <v>32095</v>
      </c>
    </row>
    <row r="30" spans="2:60" ht="17.25" customHeight="1">
      <c r="B30" s="83" t="s">
        <v>115</v>
      </c>
      <c r="C30" s="83"/>
      <c r="D30" s="83"/>
      <c r="E30" s="83"/>
      <c r="H30" s="84" t="s">
        <v>64</v>
      </c>
      <c r="I30" s="84"/>
      <c r="V30" s="34">
        <v>18</v>
      </c>
      <c r="W30" s="37" t="s">
        <v>96</v>
      </c>
      <c r="X30" s="36" t="s">
        <v>79</v>
      </c>
      <c r="Y30" s="37">
        <v>9418869</v>
      </c>
      <c r="Z30" s="35">
        <v>1</v>
      </c>
      <c r="AA30" s="37">
        <f t="shared" si="3"/>
        <v>9418869</v>
      </c>
      <c r="AB30" s="38"/>
      <c r="AC30" s="38"/>
      <c r="AD30" s="37"/>
      <c r="AE30" s="37"/>
      <c r="AF30" s="37"/>
      <c r="AG30" s="37"/>
      <c r="AH30" s="37">
        <f>AA30-AF30-AG30</f>
        <v>9418869</v>
      </c>
      <c r="AI30" s="37">
        <f t="shared" si="11"/>
        <v>470943.45</v>
      </c>
      <c r="AJ30" s="37">
        <f t="shared" si="12"/>
        <v>470943.45</v>
      </c>
      <c r="AK30" s="37">
        <v>2825660.7</v>
      </c>
      <c r="AL30" s="37">
        <f t="shared" si="4"/>
        <v>470943.45</v>
      </c>
      <c r="AM30" s="37">
        <f>AA30*5%</f>
        <v>470943.45</v>
      </c>
      <c r="AN30" s="37">
        <f t="shared" si="10"/>
        <v>470943.45</v>
      </c>
      <c r="AO30" s="37">
        <f>AA30*5%</f>
        <v>470943.45</v>
      </c>
      <c r="AP30" s="37">
        <v>6593208.3</v>
      </c>
      <c r="AQ30" s="37">
        <f t="shared" si="5"/>
        <v>9418869</v>
      </c>
      <c r="AR30" s="37">
        <f t="shared" si="6"/>
        <v>6593208.3</v>
      </c>
      <c r="AS30" s="39"/>
      <c r="AT30" s="39"/>
      <c r="AU30" s="39"/>
      <c r="AV30" s="39"/>
      <c r="AW30" s="37"/>
      <c r="AX30" s="37"/>
      <c r="AY30" s="41"/>
      <c r="AZ30" s="40"/>
      <c r="BA30" s="41"/>
      <c r="BB30" s="39"/>
      <c r="BC30" s="37">
        <v>3296604.15</v>
      </c>
      <c r="BD30" s="37">
        <v>6122264.85</v>
      </c>
      <c r="BE30" s="37">
        <f t="shared" si="7"/>
        <v>470943.45</v>
      </c>
      <c r="BF30" s="37">
        <f t="shared" si="8"/>
        <v>3767547.6</v>
      </c>
      <c r="BG30" s="37">
        <f t="shared" si="9"/>
        <v>5651321.4</v>
      </c>
      <c r="BH30" s="33">
        <v>9418869</v>
      </c>
    </row>
    <row r="31" spans="22:60" ht="16.5">
      <c r="V31" s="34">
        <v>19</v>
      </c>
      <c r="W31" s="37" t="s">
        <v>97</v>
      </c>
      <c r="X31" s="36" t="s">
        <v>79</v>
      </c>
      <c r="Y31" s="37">
        <v>1963700</v>
      </c>
      <c r="Z31" s="35">
        <v>1</v>
      </c>
      <c r="AA31" s="37">
        <f t="shared" si="3"/>
        <v>1963700</v>
      </c>
      <c r="AB31" s="38"/>
      <c r="AC31" s="35"/>
      <c r="AD31" s="37"/>
      <c r="AE31" s="37"/>
      <c r="AF31" s="37"/>
      <c r="AG31" s="37">
        <v>373103</v>
      </c>
      <c r="AH31" s="37">
        <v>1590597</v>
      </c>
      <c r="AI31" s="37">
        <v>98185</v>
      </c>
      <c r="AJ31" s="37">
        <f t="shared" si="12"/>
        <v>98185</v>
      </c>
      <c r="AK31" s="37">
        <v>962213</v>
      </c>
      <c r="AL31" s="37">
        <f t="shared" si="4"/>
        <v>98185</v>
      </c>
      <c r="AM31" s="37">
        <f>AA31*5%</f>
        <v>98185</v>
      </c>
      <c r="AN31" s="37">
        <f t="shared" si="10"/>
        <v>98185</v>
      </c>
      <c r="AO31" s="37">
        <f>AA31*5%</f>
        <v>98185</v>
      </c>
      <c r="AP31" s="37">
        <v>1001487</v>
      </c>
      <c r="AQ31" s="37">
        <f t="shared" si="5"/>
        <v>1963700</v>
      </c>
      <c r="AR31" s="37">
        <f t="shared" si="6"/>
        <v>1001487</v>
      </c>
      <c r="AS31" s="39"/>
      <c r="AT31" s="39"/>
      <c r="AU31" s="39"/>
      <c r="AV31" s="39"/>
      <c r="AW31" s="37"/>
      <c r="AX31" s="37"/>
      <c r="AY31" s="40"/>
      <c r="AZ31" s="40"/>
      <c r="BA31" s="40"/>
      <c r="BB31" s="39"/>
      <c r="BC31" s="37">
        <v>1060398</v>
      </c>
      <c r="BD31" s="37">
        <v>903302</v>
      </c>
      <c r="BE31" s="37">
        <f t="shared" si="7"/>
        <v>98185</v>
      </c>
      <c r="BF31" s="37">
        <f t="shared" si="8"/>
        <v>1158583</v>
      </c>
      <c r="BG31" s="37">
        <f t="shared" si="9"/>
        <v>805117</v>
      </c>
      <c r="BH31" s="33">
        <v>1963700</v>
      </c>
    </row>
    <row r="32" spans="2:60" ht="16.5" customHeight="1">
      <c r="B32" s="83" t="s">
        <v>41</v>
      </c>
      <c r="C32" s="83"/>
      <c r="D32" s="83"/>
      <c r="E32" s="83"/>
      <c r="H32" s="84" t="s">
        <v>42</v>
      </c>
      <c r="I32" s="84"/>
      <c r="V32" s="34">
        <v>20</v>
      </c>
      <c r="W32" s="37" t="s">
        <v>98</v>
      </c>
      <c r="X32" s="36">
        <v>1970</v>
      </c>
      <c r="Y32" s="37">
        <v>1255026</v>
      </c>
      <c r="Z32" s="35">
        <v>1</v>
      </c>
      <c r="AA32" s="37">
        <f t="shared" si="3"/>
        <v>1255026</v>
      </c>
      <c r="AB32" s="38"/>
      <c r="AC32" s="35"/>
      <c r="AD32" s="37"/>
      <c r="AE32" s="37"/>
      <c r="AF32" s="37"/>
      <c r="AG32" s="37"/>
      <c r="AH32" s="37"/>
      <c r="AI32" s="37"/>
      <c r="AJ32" s="37">
        <f t="shared" si="12"/>
        <v>62751.3</v>
      </c>
      <c r="AK32" s="37">
        <v>1255026</v>
      </c>
      <c r="AL32" s="37">
        <v>1255026</v>
      </c>
      <c r="AM32" s="37">
        <f>AA32*5%</f>
        <v>62751.3</v>
      </c>
      <c r="AN32" s="37">
        <f>AA32*5%</f>
        <v>62751.3</v>
      </c>
      <c r="AO32" s="37">
        <f>AA32*5%</f>
        <v>62751.3</v>
      </c>
      <c r="AP32" s="37">
        <v>0</v>
      </c>
      <c r="AQ32" s="37">
        <f>AA32+AD32-AF32</f>
        <v>1255026</v>
      </c>
      <c r="AR32" s="37">
        <f>AP32</f>
        <v>0</v>
      </c>
      <c r="AS32" s="39"/>
      <c r="AT32" s="39"/>
      <c r="AU32" s="39"/>
      <c r="AV32" s="39"/>
      <c r="AW32" s="37"/>
      <c r="AX32" s="37"/>
      <c r="AY32" s="40"/>
      <c r="AZ32" s="40"/>
      <c r="BA32" s="40"/>
      <c r="BB32" s="39"/>
      <c r="BC32" s="37">
        <v>1255026</v>
      </c>
      <c r="BD32" s="37">
        <v>0</v>
      </c>
      <c r="BE32" s="37"/>
      <c r="BF32" s="37">
        <f t="shared" si="8"/>
        <v>1255026</v>
      </c>
      <c r="BG32" s="37">
        <f t="shared" si="9"/>
        <v>0</v>
      </c>
      <c r="BH32" s="33">
        <v>1255026</v>
      </c>
    </row>
    <row r="33" spans="22:60" ht="16.5">
      <c r="V33" s="34">
        <v>21</v>
      </c>
      <c r="W33" s="37" t="s">
        <v>98</v>
      </c>
      <c r="X33" s="36">
        <v>1971</v>
      </c>
      <c r="Y33" s="37">
        <v>931094</v>
      </c>
      <c r="Z33" s="35">
        <v>1</v>
      </c>
      <c r="AA33" s="37">
        <f t="shared" si="3"/>
        <v>931094</v>
      </c>
      <c r="AB33" s="38"/>
      <c r="AC33" s="35"/>
      <c r="AD33" s="37"/>
      <c r="AE33" s="37"/>
      <c r="AF33" s="37"/>
      <c r="AG33" s="37"/>
      <c r="AH33" s="37"/>
      <c r="AI33" s="37"/>
      <c r="AJ33" s="37">
        <f t="shared" si="12"/>
        <v>46554.700000000004</v>
      </c>
      <c r="AK33" s="37">
        <v>931094</v>
      </c>
      <c r="AL33" s="37">
        <v>931094</v>
      </c>
      <c r="AM33" s="37">
        <f>AA33*5%</f>
        <v>46554.700000000004</v>
      </c>
      <c r="AN33" s="37">
        <f>AA33*5%</f>
        <v>46554.700000000004</v>
      </c>
      <c r="AO33" s="37">
        <f>AA33*5%</f>
        <v>46554.700000000004</v>
      </c>
      <c r="AP33" s="37">
        <v>0</v>
      </c>
      <c r="AQ33" s="37">
        <f>AA33+AD33-AF33</f>
        <v>931094</v>
      </c>
      <c r="AR33" s="37">
        <f>AP33</f>
        <v>0</v>
      </c>
      <c r="AS33" s="39"/>
      <c r="AT33" s="39"/>
      <c r="AU33" s="39"/>
      <c r="AV33" s="39"/>
      <c r="AW33" s="37"/>
      <c r="AX33" s="37"/>
      <c r="AY33" s="40"/>
      <c r="AZ33" s="40"/>
      <c r="BA33" s="40"/>
      <c r="BB33" s="39"/>
      <c r="BC33" s="37">
        <v>931094</v>
      </c>
      <c r="BD33" s="37">
        <v>0</v>
      </c>
      <c r="BE33" s="37"/>
      <c r="BF33" s="37">
        <f t="shared" si="8"/>
        <v>931094</v>
      </c>
      <c r="BG33" s="37">
        <f t="shared" si="9"/>
        <v>0</v>
      </c>
      <c r="BH33" s="33">
        <v>931094</v>
      </c>
    </row>
    <row r="38" ht="16.5">
      <c r="S38" s="9" t="s">
        <v>60</v>
      </c>
    </row>
  </sheetData>
  <sheetProtection/>
  <mergeCells count="10">
    <mergeCell ref="B32:E32"/>
    <mergeCell ref="H32:I32"/>
    <mergeCell ref="I1:K1"/>
    <mergeCell ref="I2:K2"/>
    <mergeCell ref="A5:A6"/>
    <mergeCell ref="A3:K3"/>
    <mergeCell ref="B5:B6"/>
    <mergeCell ref="I4:K4"/>
    <mergeCell ref="B30:E30"/>
    <mergeCell ref="H30:I30"/>
  </mergeCells>
  <printOptions/>
  <pageMargins left="0.25" right="0" top="0.25" bottom="0.2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V22" sqref="V22"/>
    </sheetView>
  </sheetViews>
  <sheetFormatPr defaultColWidth="9.140625" defaultRowHeight="12.75"/>
  <cols>
    <col min="1" max="1" width="5.7109375" style="9" customWidth="1"/>
    <col min="2" max="2" width="41.28125" style="9" customWidth="1"/>
    <col min="3" max="3" width="11.0039062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0.003906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16384" width="9.140625" style="9" customWidth="1"/>
  </cols>
  <sheetData>
    <row r="1" spans="3:11" s="3" customFormat="1" ht="14.25" customHeight="1">
      <c r="C1" s="1"/>
      <c r="D1" s="1"/>
      <c r="E1" s="1"/>
      <c r="F1" s="77" t="s">
        <v>36</v>
      </c>
      <c r="G1" s="77"/>
      <c r="H1" s="77"/>
      <c r="I1" s="77"/>
      <c r="J1" s="77"/>
      <c r="K1" s="77"/>
    </row>
    <row r="2" spans="3:11" s="3" customFormat="1" ht="45.75" customHeight="1">
      <c r="C2" s="1"/>
      <c r="D2" s="1"/>
      <c r="E2" s="1"/>
      <c r="F2" s="77" t="s">
        <v>74</v>
      </c>
      <c r="G2" s="77"/>
      <c r="H2" s="77"/>
      <c r="I2" s="77"/>
      <c r="J2" s="77"/>
      <c r="K2" s="77"/>
    </row>
    <row r="3" spans="1:11" ht="37.5" customHeight="1">
      <c r="A3" s="80" t="s">
        <v>75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9:11" ht="18.75" customHeight="1">
      <c r="I4" s="82" t="s">
        <v>27</v>
      </c>
      <c r="J4" s="82"/>
      <c r="K4" s="82"/>
    </row>
    <row r="5" spans="1:12" s="12" customFormat="1" ht="47.25" customHeight="1">
      <c r="A5" s="78" t="s">
        <v>38</v>
      </c>
      <c r="B5" s="81" t="s">
        <v>8</v>
      </c>
      <c r="C5" s="25" t="s">
        <v>28</v>
      </c>
      <c r="D5" s="25" t="s">
        <v>29</v>
      </c>
      <c r="E5" s="25" t="s">
        <v>73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</row>
    <row r="6" spans="1:12" s="12" customFormat="1" ht="15" customHeight="1">
      <c r="A6" s="79"/>
      <c r="B6" s="81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25" s="5" customFormat="1" ht="27.75" customHeight="1">
      <c r="A7" s="4">
        <v>1</v>
      </c>
      <c r="B7" s="4" t="s">
        <v>76</v>
      </c>
      <c r="C7" s="13">
        <v>252048.8</v>
      </c>
      <c r="D7" s="14">
        <v>362232.4</v>
      </c>
      <c r="E7" s="15">
        <v>42743.8</v>
      </c>
      <c r="F7" s="14">
        <v>247465.3</v>
      </c>
      <c r="G7" s="15"/>
      <c r="H7" s="14">
        <v>266</v>
      </c>
      <c r="I7" s="14">
        <v>72693.6</v>
      </c>
      <c r="J7" s="15">
        <f>C7+D7+E7+F7+G7+H7+I7</f>
        <v>977449.9</v>
      </c>
      <c r="K7" s="14">
        <v>35424.8</v>
      </c>
      <c r="L7" s="4"/>
      <c r="U7" s="5">
        <v>42743.8</v>
      </c>
      <c r="Y7" s="32"/>
    </row>
    <row r="8" spans="1:21" s="5" customFormat="1" ht="27.75" customHeight="1">
      <c r="A8" s="4">
        <v>2</v>
      </c>
      <c r="B8" s="4" t="s">
        <v>44</v>
      </c>
      <c r="C8" s="13">
        <f aca="true" t="shared" si="0" ref="C8:K8">+C9+C10+C11+C12+C13+C14+C15+C16+C17</f>
        <v>868798.8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27434.399999999998</v>
      </c>
      <c r="J8" s="13">
        <f t="shared" si="0"/>
        <v>896233.2000000001</v>
      </c>
      <c r="K8" s="13">
        <f t="shared" si="0"/>
        <v>28641.399999999998</v>
      </c>
      <c r="L8" s="4"/>
      <c r="U8" s="5">
        <v>72693.6</v>
      </c>
    </row>
    <row r="9" spans="1:15" s="3" customFormat="1" ht="47.25" customHeight="1">
      <c r="A9" s="30" t="s">
        <v>46</v>
      </c>
      <c r="B9" s="2" t="s">
        <v>11</v>
      </c>
      <c r="C9" s="16">
        <v>57393.2</v>
      </c>
      <c r="D9" s="17"/>
      <c r="E9" s="17"/>
      <c r="F9" s="17"/>
      <c r="G9" s="17"/>
      <c r="H9" s="17"/>
      <c r="I9" s="16">
        <v>3489.9</v>
      </c>
      <c r="J9" s="15">
        <f aca="true" t="shared" si="1" ref="J9:J17">C9+D9+E9+F9+G9+H9+I9</f>
        <v>60883.1</v>
      </c>
      <c r="K9" s="16">
        <v>4422.7</v>
      </c>
      <c r="L9" s="18"/>
      <c r="O9" s="3">
        <v>708490.9</v>
      </c>
    </row>
    <row r="10" spans="1:15" s="3" customFormat="1" ht="47.25" customHeight="1">
      <c r="A10" s="30" t="s">
        <v>47</v>
      </c>
      <c r="B10" s="2" t="s">
        <v>12</v>
      </c>
      <c r="C10" s="16">
        <v>45479.5</v>
      </c>
      <c r="D10" s="17"/>
      <c r="E10" s="17"/>
      <c r="F10" s="17"/>
      <c r="G10" s="17"/>
      <c r="H10" s="17"/>
      <c r="I10" s="16">
        <v>6720</v>
      </c>
      <c r="J10" s="15">
        <f t="shared" si="1"/>
        <v>52199.5</v>
      </c>
      <c r="K10" s="16">
        <v>7498.1</v>
      </c>
      <c r="L10" s="2"/>
      <c r="O10" s="6">
        <f>C7+D7+F7+G7+H7+I7</f>
        <v>934706.1</v>
      </c>
    </row>
    <row r="11" spans="1:12" s="3" customFormat="1" ht="47.25" customHeight="1">
      <c r="A11" s="30" t="s">
        <v>48</v>
      </c>
      <c r="B11" s="2" t="s">
        <v>13</v>
      </c>
      <c r="C11" s="16">
        <v>202259.7</v>
      </c>
      <c r="D11" s="17"/>
      <c r="E11" s="16"/>
      <c r="F11" s="17"/>
      <c r="G11" s="16"/>
      <c r="H11" s="16"/>
      <c r="I11" s="19">
        <v>1521.4</v>
      </c>
      <c r="J11" s="15">
        <f t="shared" si="1"/>
        <v>203781.1</v>
      </c>
      <c r="K11" s="16">
        <v>1881.8</v>
      </c>
      <c r="L11" s="2"/>
    </row>
    <row r="12" spans="1:12" s="3" customFormat="1" ht="47.25" customHeight="1">
      <c r="A12" s="30" t="s">
        <v>49</v>
      </c>
      <c r="B12" s="2" t="s">
        <v>14</v>
      </c>
      <c r="C12" s="16">
        <v>107990</v>
      </c>
      <c r="D12" s="17"/>
      <c r="E12" s="16"/>
      <c r="F12" s="17"/>
      <c r="G12" s="16"/>
      <c r="H12" s="16"/>
      <c r="I12" s="16">
        <v>2632.5</v>
      </c>
      <c r="J12" s="15">
        <f t="shared" si="1"/>
        <v>110622.5</v>
      </c>
      <c r="K12" s="16">
        <v>2768</v>
      </c>
      <c r="L12" s="2"/>
    </row>
    <row r="13" spans="1:12" s="3" customFormat="1" ht="47.25" customHeight="1">
      <c r="A13" s="30" t="s">
        <v>50</v>
      </c>
      <c r="B13" s="2" t="s">
        <v>15</v>
      </c>
      <c r="C13" s="16">
        <v>70593.1</v>
      </c>
      <c r="D13" s="17"/>
      <c r="E13" s="16"/>
      <c r="F13" s="17"/>
      <c r="G13" s="16"/>
      <c r="H13" s="16"/>
      <c r="I13" s="19">
        <v>1202.9</v>
      </c>
      <c r="J13" s="15">
        <f t="shared" si="1"/>
        <v>71796</v>
      </c>
      <c r="K13" s="16">
        <v>2964.6</v>
      </c>
      <c r="L13" s="2"/>
    </row>
    <row r="14" spans="1:12" s="3" customFormat="1" ht="47.25" customHeight="1">
      <c r="A14" s="30" t="s">
        <v>51</v>
      </c>
      <c r="B14" s="2" t="s">
        <v>16</v>
      </c>
      <c r="C14" s="16"/>
      <c r="D14" s="17"/>
      <c r="E14" s="16"/>
      <c r="F14" s="17"/>
      <c r="G14" s="16"/>
      <c r="H14" s="16"/>
      <c r="I14" s="19">
        <v>3303.1</v>
      </c>
      <c r="J14" s="15">
        <f t="shared" si="1"/>
        <v>3303.1</v>
      </c>
      <c r="K14" s="16">
        <v>2253.2</v>
      </c>
      <c r="L14" s="2"/>
    </row>
    <row r="15" spans="1:12" s="3" customFormat="1" ht="47.25" customHeight="1">
      <c r="A15" s="30" t="s">
        <v>52</v>
      </c>
      <c r="B15" s="2" t="s">
        <v>17</v>
      </c>
      <c r="C15" s="16">
        <v>144496.1</v>
      </c>
      <c r="D15" s="17"/>
      <c r="E15" s="16"/>
      <c r="F15" s="17"/>
      <c r="G15" s="16"/>
      <c r="H15" s="16"/>
      <c r="I15" s="20">
        <v>4132.5</v>
      </c>
      <c r="J15" s="15">
        <f t="shared" si="1"/>
        <v>148628.6</v>
      </c>
      <c r="K15" s="16">
        <v>4083.2</v>
      </c>
      <c r="L15" s="2"/>
    </row>
    <row r="16" spans="1:12" s="3" customFormat="1" ht="47.25" customHeight="1">
      <c r="A16" s="30" t="s">
        <v>53</v>
      </c>
      <c r="B16" s="2" t="s">
        <v>18</v>
      </c>
      <c r="C16" s="16">
        <v>68758</v>
      </c>
      <c r="D16" s="17"/>
      <c r="E16" s="16"/>
      <c r="F16" s="17"/>
      <c r="G16" s="16"/>
      <c r="H16" s="16"/>
      <c r="I16" s="20">
        <v>1286.5</v>
      </c>
      <c r="J16" s="15">
        <f t="shared" si="1"/>
        <v>70044.5</v>
      </c>
      <c r="K16" s="16">
        <v>1606.3</v>
      </c>
      <c r="L16" s="2"/>
    </row>
    <row r="17" spans="1:12" s="3" customFormat="1" ht="47.25" customHeight="1">
      <c r="A17" s="30" t="s">
        <v>54</v>
      </c>
      <c r="B17" s="2" t="s">
        <v>19</v>
      </c>
      <c r="C17" s="16">
        <v>171829.2</v>
      </c>
      <c r="D17" s="17"/>
      <c r="E17" s="17"/>
      <c r="F17" s="17"/>
      <c r="G17" s="16"/>
      <c r="H17" s="17"/>
      <c r="I17" s="20">
        <v>3145.6</v>
      </c>
      <c r="J17" s="15">
        <f t="shared" si="1"/>
        <v>174974.80000000002</v>
      </c>
      <c r="K17" s="22">
        <v>1163.5</v>
      </c>
      <c r="L17" s="2"/>
    </row>
    <row r="18" spans="1:16" s="5" customFormat="1" ht="35.25" customHeight="1">
      <c r="A18" s="31">
        <v>3</v>
      </c>
      <c r="B18" s="4" t="s">
        <v>45</v>
      </c>
      <c r="C18" s="15">
        <f aca="true" t="shared" si="2" ref="C18:I18">C19+C20+C21+C22</f>
        <v>380006.39999999997</v>
      </c>
      <c r="D18" s="15">
        <f t="shared" si="2"/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61590.100000000006</v>
      </c>
      <c r="J18" s="15">
        <f>J19+J20+J21+J22+J23+J24</f>
        <v>444038.4</v>
      </c>
      <c r="K18" s="15">
        <f>K19+K20+K21+K22+K23+K24</f>
        <v>9480.1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P18" s="15" t="e">
        <f>+P19+P20+P21+P22+#REF!</f>
        <v>#REF!</v>
      </c>
    </row>
    <row r="19" spans="1:12" s="3" customFormat="1" ht="79.5" customHeight="1">
      <c r="A19" s="30" t="s">
        <v>55</v>
      </c>
      <c r="B19" s="2" t="s">
        <v>20</v>
      </c>
      <c r="C19" s="16">
        <v>51440.6</v>
      </c>
      <c r="D19" s="21"/>
      <c r="E19" s="22"/>
      <c r="F19" s="21"/>
      <c r="G19" s="22"/>
      <c r="H19" s="16"/>
      <c r="I19" s="20">
        <v>9426.6</v>
      </c>
      <c r="J19" s="15">
        <f aca="true" t="shared" si="3" ref="J19:J25">C19+D19+E19+F19+G19+H19+I19</f>
        <v>60867.2</v>
      </c>
      <c r="K19" s="19">
        <v>4521.9</v>
      </c>
      <c r="L19" s="2"/>
    </row>
    <row r="20" spans="1:12" s="3" customFormat="1" ht="66.75" customHeight="1">
      <c r="A20" s="30" t="s">
        <v>56</v>
      </c>
      <c r="B20" s="2" t="s">
        <v>21</v>
      </c>
      <c r="C20" s="16"/>
      <c r="D20" s="17"/>
      <c r="E20" s="16"/>
      <c r="F20" s="16"/>
      <c r="G20" s="16"/>
      <c r="H20" s="16"/>
      <c r="I20" s="14">
        <v>6514.3</v>
      </c>
      <c r="J20" s="15">
        <f t="shared" si="3"/>
        <v>6514.3</v>
      </c>
      <c r="K20" s="21">
        <v>3680.5</v>
      </c>
      <c r="L20" s="2"/>
    </row>
    <row r="21" spans="1:12" s="3" customFormat="1" ht="62.25" customHeight="1">
      <c r="A21" s="30" t="s">
        <v>57</v>
      </c>
      <c r="B21" s="2" t="s">
        <v>22</v>
      </c>
      <c r="C21" s="16">
        <v>260440</v>
      </c>
      <c r="D21" s="17"/>
      <c r="E21" s="16"/>
      <c r="F21" s="16"/>
      <c r="G21" s="16"/>
      <c r="H21" s="17"/>
      <c r="I21" s="20">
        <v>42303.8</v>
      </c>
      <c r="J21" s="15">
        <f t="shared" si="3"/>
        <v>302743.8</v>
      </c>
      <c r="K21" s="22"/>
      <c r="L21" s="2"/>
    </row>
    <row r="22" spans="1:12" s="3" customFormat="1" ht="79.5" customHeight="1">
      <c r="A22" s="30" t="s">
        <v>58</v>
      </c>
      <c r="B22" s="2" t="s">
        <v>67</v>
      </c>
      <c r="C22" s="16">
        <v>68125.8</v>
      </c>
      <c r="D22" s="17"/>
      <c r="E22" s="16"/>
      <c r="F22" s="17"/>
      <c r="G22" s="16"/>
      <c r="H22" s="16"/>
      <c r="I22" s="20">
        <v>3345.4</v>
      </c>
      <c r="J22" s="15">
        <f t="shared" si="3"/>
        <v>71471.2</v>
      </c>
      <c r="K22" s="27">
        <v>1066.7</v>
      </c>
      <c r="L22" s="2"/>
    </row>
    <row r="23" spans="1:12" s="3" customFormat="1" ht="57.75" customHeight="1">
      <c r="A23" s="30" t="s">
        <v>59</v>
      </c>
      <c r="B23" s="2" t="s">
        <v>24</v>
      </c>
      <c r="C23" s="16"/>
      <c r="D23" s="17"/>
      <c r="E23" s="17"/>
      <c r="F23" s="17"/>
      <c r="G23" s="17"/>
      <c r="H23" s="17"/>
      <c r="I23" s="16">
        <v>980.5</v>
      </c>
      <c r="J23" s="15">
        <f t="shared" si="3"/>
        <v>980.5</v>
      </c>
      <c r="K23" s="16">
        <v>152</v>
      </c>
      <c r="L23" s="2"/>
    </row>
    <row r="24" spans="1:12" s="3" customFormat="1" ht="57.75" customHeight="1">
      <c r="A24" s="30" t="s">
        <v>69</v>
      </c>
      <c r="B24" s="2" t="s">
        <v>68</v>
      </c>
      <c r="C24" s="16"/>
      <c r="D24" s="17"/>
      <c r="E24" s="17"/>
      <c r="F24" s="17"/>
      <c r="G24" s="17"/>
      <c r="H24" s="17"/>
      <c r="I24" s="16">
        <v>1461.4</v>
      </c>
      <c r="J24" s="15">
        <f t="shared" si="3"/>
        <v>1461.4</v>
      </c>
      <c r="K24" s="16">
        <v>59</v>
      </c>
      <c r="L24" s="2"/>
    </row>
    <row r="25" spans="1:12" s="5" customFormat="1" ht="61.5" customHeight="1">
      <c r="A25" s="31" t="s">
        <v>70</v>
      </c>
      <c r="B25" s="4" t="s">
        <v>43</v>
      </c>
      <c r="C25" s="15"/>
      <c r="D25" s="15"/>
      <c r="E25" s="15"/>
      <c r="F25" s="15"/>
      <c r="G25" s="15"/>
      <c r="H25" s="15">
        <v>7148.4</v>
      </c>
      <c r="I25" s="15">
        <v>2944.7</v>
      </c>
      <c r="J25" s="15">
        <f t="shared" si="3"/>
        <v>10093.099999999999</v>
      </c>
      <c r="K25" s="15">
        <v>1760</v>
      </c>
      <c r="L25" s="4"/>
    </row>
    <row r="26" spans="1:12" s="5" customFormat="1" ht="45.75" customHeight="1">
      <c r="A26" s="31" t="s">
        <v>71</v>
      </c>
      <c r="B26" s="4" t="s">
        <v>25</v>
      </c>
      <c r="C26" s="15"/>
      <c r="D26" s="15"/>
      <c r="E26" s="15"/>
      <c r="F26" s="15"/>
      <c r="G26" s="15"/>
      <c r="H26" s="15"/>
      <c r="I26" s="15">
        <v>473</v>
      </c>
      <c r="J26" s="15">
        <v>8653.3</v>
      </c>
      <c r="K26" s="15">
        <v>288</v>
      </c>
      <c r="L26" s="23"/>
    </row>
    <row r="27" spans="1:12" s="5" customFormat="1" ht="55.5" customHeight="1">
      <c r="A27" s="31" t="s">
        <v>72</v>
      </c>
      <c r="B27" s="4" t="s">
        <v>26</v>
      </c>
      <c r="C27" s="15"/>
      <c r="D27" s="15"/>
      <c r="E27" s="15"/>
      <c r="F27" s="15"/>
      <c r="G27" s="15"/>
      <c r="H27" s="15"/>
      <c r="I27" s="15">
        <v>4058</v>
      </c>
      <c r="J27" s="15">
        <f>C27+D27+E27+F27+G27+H27+I27</f>
        <v>4058</v>
      </c>
      <c r="K27" s="15">
        <v>7188</v>
      </c>
      <c r="L27" s="23"/>
    </row>
    <row r="28" spans="1:16" s="5" customFormat="1" ht="30.75" customHeight="1">
      <c r="A28" s="31"/>
      <c r="B28" s="2" t="s">
        <v>10</v>
      </c>
      <c r="C28" s="15">
        <f aca="true" t="shared" si="4" ref="C28:P28">+C7+C8+C18+C25+C26+C27</f>
        <v>1500854</v>
      </c>
      <c r="D28" s="15">
        <f t="shared" si="4"/>
        <v>362232.4</v>
      </c>
      <c r="E28" s="15">
        <f t="shared" si="4"/>
        <v>42743.8</v>
      </c>
      <c r="F28" s="15">
        <f t="shared" si="4"/>
        <v>247465.3</v>
      </c>
      <c r="G28" s="15">
        <f t="shared" si="4"/>
        <v>0</v>
      </c>
      <c r="H28" s="15">
        <f t="shared" si="4"/>
        <v>7414.4</v>
      </c>
      <c r="I28" s="15">
        <f t="shared" si="4"/>
        <v>169193.80000000002</v>
      </c>
      <c r="J28" s="15">
        <f t="shared" si="4"/>
        <v>2340525.9</v>
      </c>
      <c r="K28" s="15">
        <f t="shared" si="4"/>
        <v>82782.3</v>
      </c>
      <c r="L28" s="15" t="e">
        <f t="shared" si="4"/>
        <v>#REF!</v>
      </c>
      <c r="M28" s="15" t="e">
        <f t="shared" si="4"/>
        <v>#REF!</v>
      </c>
      <c r="N28" s="15" t="e">
        <f t="shared" si="4"/>
        <v>#REF!</v>
      </c>
      <c r="O28" s="15" t="e">
        <f t="shared" si="4"/>
        <v>#REF!</v>
      </c>
      <c r="P28" s="15" t="e">
        <f t="shared" si="4"/>
        <v>#REF!</v>
      </c>
    </row>
    <row r="29" spans="1:11" s="5" customFormat="1" ht="30.75" customHeight="1">
      <c r="A29" s="7"/>
      <c r="B29" s="7"/>
      <c r="C29" s="8"/>
      <c r="D29" s="8"/>
      <c r="E29" s="8"/>
      <c r="F29" s="8"/>
      <c r="G29" s="8"/>
      <c r="H29" s="8"/>
      <c r="I29" s="8"/>
      <c r="J29" s="8"/>
      <c r="K29" s="28"/>
    </row>
    <row r="30" spans="2:9" ht="17.25" customHeight="1">
      <c r="B30" s="83" t="s">
        <v>63</v>
      </c>
      <c r="C30" s="83"/>
      <c r="D30" s="83"/>
      <c r="E30" s="83"/>
      <c r="H30" s="84" t="s">
        <v>64</v>
      </c>
      <c r="I30" s="84"/>
    </row>
    <row r="32" spans="2:9" ht="16.5">
      <c r="B32" s="83" t="s">
        <v>41</v>
      </c>
      <c r="C32" s="83"/>
      <c r="D32" s="83"/>
      <c r="E32" s="83"/>
      <c r="H32" s="84" t="s">
        <v>42</v>
      </c>
      <c r="I32" s="84"/>
    </row>
  </sheetData>
  <sheetProtection/>
  <mergeCells count="10">
    <mergeCell ref="B30:E30"/>
    <mergeCell ref="H30:I30"/>
    <mergeCell ref="B32:E32"/>
    <mergeCell ref="H32:I32"/>
    <mergeCell ref="A5:A6"/>
    <mergeCell ref="F1:K1"/>
    <mergeCell ref="F2:K2"/>
    <mergeCell ref="A3:K3"/>
    <mergeCell ref="B5:B6"/>
    <mergeCell ref="I4:K4"/>
  </mergeCells>
  <printOptions/>
  <pageMargins left="0.25" right="0" top="0.25" bottom="0.2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6">
      <selection activeCell="J18" sqref="J18"/>
    </sheetView>
  </sheetViews>
  <sheetFormatPr defaultColWidth="9.140625" defaultRowHeight="12.75"/>
  <cols>
    <col min="1" max="1" width="5.7109375" style="9" customWidth="1"/>
    <col min="2" max="2" width="41.28125" style="9" customWidth="1"/>
    <col min="3" max="3" width="11.0039062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0.003906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16384" width="9.140625" style="9" customWidth="1"/>
  </cols>
  <sheetData>
    <row r="1" spans="3:11" s="3" customFormat="1" ht="14.25" customHeight="1">
      <c r="C1" s="1"/>
      <c r="D1" s="1"/>
      <c r="E1" s="1"/>
      <c r="F1" s="77" t="s">
        <v>36</v>
      </c>
      <c r="G1" s="77"/>
      <c r="H1" s="77"/>
      <c r="I1" s="77"/>
      <c r="J1" s="77"/>
      <c r="K1" s="77"/>
    </row>
    <row r="2" spans="3:11" s="3" customFormat="1" ht="45.75" customHeight="1">
      <c r="C2" s="1"/>
      <c r="D2" s="1"/>
      <c r="E2" s="1"/>
      <c r="F2" s="77" t="s">
        <v>65</v>
      </c>
      <c r="G2" s="77"/>
      <c r="H2" s="77"/>
      <c r="I2" s="77"/>
      <c r="J2" s="77"/>
      <c r="K2" s="77"/>
    </row>
    <row r="3" spans="1:11" ht="37.5" customHeight="1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9:11" ht="18.75" customHeight="1">
      <c r="I4" s="82" t="s">
        <v>27</v>
      </c>
      <c r="J4" s="82"/>
      <c r="K4" s="82"/>
    </row>
    <row r="5" spans="1:12" s="12" customFormat="1" ht="47.25" customHeight="1">
      <c r="A5" s="78" t="s">
        <v>38</v>
      </c>
      <c r="B5" s="81" t="s">
        <v>8</v>
      </c>
      <c r="C5" s="25" t="s">
        <v>28</v>
      </c>
      <c r="D5" s="25" t="s">
        <v>29</v>
      </c>
      <c r="E5" s="25" t="s">
        <v>30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</row>
    <row r="6" spans="1:12" s="12" customFormat="1" ht="15" customHeight="1">
      <c r="A6" s="79"/>
      <c r="B6" s="81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25" s="5" customFormat="1" ht="27.75" customHeight="1">
      <c r="A7" s="4">
        <v>1</v>
      </c>
      <c r="B7" s="4" t="s">
        <v>9</v>
      </c>
      <c r="C7" s="13">
        <v>220424.4</v>
      </c>
      <c r="D7" s="14">
        <v>360046.3</v>
      </c>
      <c r="E7" s="15"/>
      <c r="F7" s="14">
        <v>226534.9</v>
      </c>
      <c r="G7" s="15"/>
      <c r="H7" s="14">
        <v>266</v>
      </c>
      <c r="I7" s="14">
        <v>86446.4</v>
      </c>
      <c r="J7" s="15">
        <f>C7+D7+E7+F7+G7+H7+I7</f>
        <v>893718</v>
      </c>
      <c r="K7" s="14">
        <v>31905.5</v>
      </c>
      <c r="L7" s="4"/>
      <c r="Y7" s="32"/>
    </row>
    <row r="8" spans="1:12" s="5" customFormat="1" ht="27.75" customHeight="1">
      <c r="A8" s="4">
        <v>2</v>
      </c>
      <c r="B8" s="4" t="s">
        <v>44</v>
      </c>
      <c r="C8" s="13">
        <f aca="true" t="shared" si="0" ref="C8:K8">+C9+C10+C11+C12+C13+C14+C15+C16+C17</f>
        <v>747798.7999999999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17390.6</v>
      </c>
      <c r="J8" s="13">
        <f t="shared" si="0"/>
        <v>765189.4000000001</v>
      </c>
      <c r="K8" s="13">
        <f t="shared" si="0"/>
        <v>26679.099999999995</v>
      </c>
      <c r="L8" s="4"/>
    </row>
    <row r="9" spans="1:15" s="3" customFormat="1" ht="47.25" customHeight="1">
      <c r="A9" s="30" t="s">
        <v>46</v>
      </c>
      <c r="B9" s="2" t="s">
        <v>11</v>
      </c>
      <c r="C9" s="16">
        <v>57393.2</v>
      </c>
      <c r="D9" s="17"/>
      <c r="E9" s="17"/>
      <c r="F9" s="17"/>
      <c r="G9" s="17"/>
      <c r="H9" s="17"/>
      <c r="I9" s="16">
        <v>3350.3</v>
      </c>
      <c r="J9" s="15">
        <f aca="true" t="shared" si="1" ref="J9:J17">C9+D9+E9+F9+G9+H9+I9</f>
        <v>60743.5</v>
      </c>
      <c r="K9" s="16">
        <v>3877</v>
      </c>
      <c r="L9" s="18"/>
      <c r="O9" s="3">
        <v>708490.9</v>
      </c>
    </row>
    <row r="10" spans="1:15" s="3" customFormat="1" ht="47.25" customHeight="1">
      <c r="A10" s="30" t="s">
        <v>47</v>
      </c>
      <c r="B10" s="2" t="s">
        <v>12</v>
      </c>
      <c r="C10" s="16">
        <v>45479.5</v>
      </c>
      <c r="D10" s="17"/>
      <c r="E10" s="17"/>
      <c r="F10" s="17"/>
      <c r="G10" s="17"/>
      <c r="H10" s="17"/>
      <c r="I10" s="16">
        <v>3081</v>
      </c>
      <c r="J10" s="15">
        <f t="shared" si="1"/>
        <v>48560.5</v>
      </c>
      <c r="K10" s="16">
        <v>4759.3</v>
      </c>
      <c r="L10" s="2"/>
      <c r="O10" s="6">
        <f>C7+D7+F7+G7+H7+I7</f>
        <v>893718</v>
      </c>
    </row>
    <row r="11" spans="1:12" s="3" customFormat="1" ht="47.25" customHeight="1">
      <c r="A11" s="30" t="s">
        <v>48</v>
      </c>
      <c r="B11" s="2" t="s">
        <v>13</v>
      </c>
      <c r="C11" s="16">
        <v>202259.7</v>
      </c>
      <c r="D11" s="17"/>
      <c r="E11" s="16"/>
      <c r="F11" s="17"/>
      <c r="G11" s="16"/>
      <c r="H11" s="16"/>
      <c r="I11" s="19">
        <v>1141.3</v>
      </c>
      <c r="J11" s="15">
        <f t="shared" si="1"/>
        <v>203401</v>
      </c>
      <c r="K11" s="16">
        <v>1782.3</v>
      </c>
      <c r="L11" s="2"/>
    </row>
    <row r="12" spans="1:12" s="3" customFormat="1" ht="47.25" customHeight="1">
      <c r="A12" s="30" t="s">
        <v>49</v>
      </c>
      <c r="B12" s="2" t="s">
        <v>14</v>
      </c>
      <c r="C12" s="16">
        <v>107990</v>
      </c>
      <c r="D12" s="17"/>
      <c r="E12" s="16"/>
      <c r="F12" s="17"/>
      <c r="G12" s="16"/>
      <c r="H12" s="16"/>
      <c r="I12" s="16">
        <v>2105.2</v>
      </c>
      <c r="J12" s="15">
        <f t="shared" si="1"/>
        <v>110095.2</v>
      </c>
      <c r="K12" s="16">
        <v>2533.8</v>
      </c>
      <c r="L12" s="2"/>
    </row>
    <row r="13" spans="1:12" s="3" customFormat="1" ht="47.25" customHeight="1">
      <c r="A13" s="30" t="s">
        <v>50</v>
      </c>
      <c r="B13" s="2" t="s">
        <v>15</v>
      </c>
      <c r="C13" s="16">
        <v>70593.1</v>
      </c>
      <c r="D13" s="17"/>
      <c r="E13" s="16"/>
      <c r="F13" s="17"/>
      <c r="G13" s="16"/>
      <c r="H13" s="16"/>
      <c r="I13" s="19">
        <v>913</v>
      </c>
      <c r="J13" s="15">
        <f t="shared" si="1"/>
        <v>71506.1</v>
      </c>
      <c r="K13" s="16">
        <v>1960</v>
      </c>
      <c r="L13" s="2"/>
    </row>
    <row r="14" spans="1:12" s="3" customFormat="1" ht="47.25" customHeight="1">
      <c r="A14" s="30" t="s">
        <v>51</v>
      </c>
      <c r="B14" s="2" t="s">
        <v>16</v>
      </c>
      <c r="C14" s="16"/>
      <c r="D14" s="17"/>
      <c r="E14" s="16"/>
      <c r="F14" s="17"/>
      <c r="G14" s="16"/>
      <c r="H14" s="16"/>
      <c r="I14" s="19">
        <v>1852.2</v>
      </c>
      <c r="J14" s="15">
        <f t="shared" si="1"/>
        <v>1852.2</v>
      </c>
      <c r="K14" s="16">
        <v>3991.6</v>
      </c>
      <c r="L14" s="2"/>
    </row>
    <row r="15" spans="1:12" s="3" customFormat="1" ht="47.25" customHeight="1">
      <c r="A15" s="30" t="s">
        <v>52</v>
      </c>
      <c r="B15" s="2" t="s">
        <v>17</v>
      </c>
      <c r="C15" s="16">
        <v>144496.1</v>
      </c>
      <c r="D15" s="17"/>
      <c r="E15" s="16"/>
      <c r="F15" s="17"/>
      <c r="G15" s="16"/>
      <c r="H15" s="16"/>
      <c r="I15" s="20">
        <v>3849</v>
      </c>
      <c r="J15" s="15">
        <f t="shared" si="1"/>
        <v>148345.1</v>
      </c>
      <c r="K15" s="16">
        <v>4886.9</v>
      </c>
      <c r="L15" s="2"/>
    </row>
    <row r="16" spans="1:12" s="3" customFormat="1" ht="47.25" customHeight="1">
      <c r="A16" s="30" t="s">
        <v>53</v>
      </c>
      <c r="B16" s="2" t="s">
        <v>18</v>
      </c>
      <c r="C16" s="16">
        <v>68758</v>
      </c>
      <c r="D16" s="17"/>
      <c r="E16" s="16"/>
      <c r="F16" s="17"/>
      <c r="G16" s="16"/>
      <c r="H16" s="16"/>
      <c r="I16" s="20">
        <v>889.3</v>
      </c>
      <c r="J16" s="15">
        <f t="shared" si="1"/>
        <v>69647.3</v>
      </c>
      <c r="K16" s="16">
        <v>1534.4</v>
      </c>
      <c r="L16" s="2"/>
    </row>
    <row r="17" spans="1:12" s="3" customFormat="1" ht="47.25" customHeight="1">
      <c r="A17" s="30" t="s">
        <v>54</v>
      </c>
      <c r="B17" s="2" t="s">
        <v>19</v>
      </c>
      <c r="C17" s="16">
        <v>50829.2</v>
      </c>
      <c r="D17" s="17"/>
      <c r="E17" s="17"/>
      <c r="F17" s="17"/>
      <c r="G17" s="16"/>
      <c r="H17" s="17"/>
      <c r="I17" s="20">
        <v>209.3</v>
      </c>
      <c r="J17" s="15">
        <f t="shared" si="1"/>
        <v>51038.5</v>
      </c>
      <c r="K17" s="22">
        <v>1353.8</v>
      </c>
      <c r="L17" s="2"/>
    </row>
    <row r="18" spans="1:16" s="5" customFormat="1" ht="35.25" customHeight="1">
      <c r="A18" s="31">
        <v>3</v>
      </c>
      <c r="B18" s="4" t="s">
        <v>45</v>
      </c>
      <c r="C18" s="15">
        <f>C19+C20+C21+C22</f>
        <v>380006.39999999997</v>
      </c>
      <c r="D18" s="15">
        <f aca="true" t="shared" si="2" ref="D18:K18">D19+D20+D21+D22</f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48813.100000000006</v>
      </c>
      <c r="J18" s="15">
        <f t="shared" si="2"/>
        <v>428819.5</v>
      </c>
      <c r="K18" s="15">
        <f t="shared" si="2"/>
        <v>7937.599999999999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P18" s="15" t="e">
        <f>+P19+P20+P21+P22+#REF!</f>
        <v>#REF!</v>
      </c>
    </row>
    <row r="19" spans="1:12" s="3" customFormat="1" ht="79.5" customHeight="1">
      <c r="A19" s="30" t="s">
        <v>55</v>
      </c>
      <c r="B19" s="2" t="s">
        <v>20</v>
      </c>
      <c r="C19" s="16">
        <v>51440.6</v>
      </c>
      <c r="D19" s="21"/>
      <c r="E19" s="22"/>
      <c r="F19" s="21"/>
      <c r="G19" s="22"/>
      <c r="H19" s="16"/>
      <c r="I19" s="20">
        <v>8843</v>
      </c>
      <c r="J19" s="15">
        <f>C19+D19+E19+F19+G19+H19+I19</f>
        <v>60283.6</v>
      </c>
      <c r="K19" s="19">
        <v>3872.9</v>
      </c>
      <c r="L19" s="2"/>
    </row>
    <row r="20" spans="1:12" s="3" customFormat="1" ht="66.75" customHeight="1">
      <c r="A20" s="30" t="s">
        <v>56</v>
      </c>
      <c r="B20" s="2" t="s">
        <v>21</v>
      </c>
      <c r="C20" s="16"/>
      <c r="D20" s="17"/>
      <c r="E20" s="16"/>
      <c r="F20" s="16"/>
      <c r="G20" s="16"/>
      <c r="H20" s="16"/>
      <c r="I20" s="14">
        <v>4146.5</v>
      </c>
      <c r="J20" s="15">
        <f>C20+D20+E20+F20+G20+H20+I20</f>
        <v>4146.5</v>
      </c>
      <c r="K20" s="21">
        <v>3680</v>
      </c>
      <c r="L20" s="2"/>
    </row>
    <row r="21" spans="1:12" s="3" customFormat="1" ht="62.25" customHeight="1">
      <c r="A21" s="30" t="s">
        <v>57</v>
      </c>
      <c r="B21" s="2" t="s">
        <v>22</v>
      </c>
      <c r="C21" s="16">
        <v>260440</v>
      </c>
      <c r="D21" s="17"/>
      <c r="E21" s="16"/>
      <c r="F21" s="16"/>
      <c r="G21" s="16"/>
      <c r="H21" s="17"/>
      <c r="I21" s="20">
        <v>33192.8</v>
      </c>
      <c r="J21" s="15">
        <f>C21+D21+E21+F21+G21+H21+I21</f>
        <v>293632.8</v>
      </c>
      <c r="K21" s="22"/>
      <c r="L21" s="2"/>
    </row>
    <row r="22" spans="1:12" s="3" customFormat="1" ht="79.5" customHeight="1">
      <c r="A22" s="30" t="s">
        <v>58</v>
      </c>
      <c r="B22" s="2" t="s">
        <v>62</v>
      </c>
      <c r="C22" s="16">
        <v>68125.8</v>
      </c>
      <c r="D22" s="17"/>
      <c r="E22" s="16"/>
      <c r="F22" s="17"/>
      <c r="G22" s="16"/>
      <c r="H22" s="16"/>
      <c r="I22" s="20">
        <v>2630.8</v>
      </c>
      <c r="J22" s="15">
        <f>C22+D22+E22+F22+G22+H22+I22</f>
        <v>70756.6</v>
      </c>
      <c r="K22" s="27">
        <v>384.7</v>
      </c>
      <c r="L22" s="2"/>
    </row>
    <row r="23" spans="1:12" s="5" customFormat="1" ht="61.5" customHeight="1">
      <c r="A23" s="31">
        <v>4</v>
      </c>
      <c r="B23" s="4" t="s">
        <v>43</v>
      </c>
      <c r="C23" s="15"/>
      <c r="D23" s="15"/>
      <c r="E23" s="15"/>
      <c r="F23" s="15"/>
      <c r="G23" s="15"/>
      <c r="H23" s="15">
        <v>7201.5</v>
      </c>
      <c r="I23" s="15">
        <v>1451.8</v>
      </c>
      <c r="J23" s="15">
        <f>C23+D23+E23+F23+G23+H23+I23</f>
        <v>8653.3</v>
      </c>
      <c r="K23" s="29">
        <v>1156.6</v>
      </c>
      <c r="L23" s="4"/>
    </row>
    <row r="24" spans="1:12" s="5" customFormat="1" ht="45.75" customHeight="1">
      <c r="A24" s="31">
        <v>5</v>
      </c>
      <c r="B24" s="4" t="s">
        <v>25</v>
      </c>
      <c r="C24" s="15"/>
      <c r="D24" s="15"/>
      <c r="E24" s="15"/>
      <c r="F24" s="15"/>
      <c r="G24" s="15"/>
      <c r="H24" s="15"/>
      <c r="I24" s="15">
        <v>8653.3</v>
      </c>
      <c r="J24" s="15">
        <v>8653.3</v>
      </c>
      <c r="K24" s="15">
        <v>1156.6</v>
      </c>
      <c r="L24" s="23"/>
    </row>
    <row r="25" spans="1:12" s="5" customFormat="1" ht="55.5" customHeight="1">
      <c r="A25" s="31">
        <v>6</v>
      </c>
      <c r="B25" s="4" t="s">
        <v>26</v>
      </c>
      <c r="C25" s="15">
        <v>14341.8</v>
      </c>
      <c r="D25" s="15"/>
      <c r="E25" s="15"/>
      <c r="F25" s="15"/>
      <c r="G25" s="15"/>
      <c r="H25" s="15"/>
      <c r="I25" s="15">
        <v>229</v>
      </c>
      <c r="J25" s="15">
        <f>C25+D25+E25+F25+G25+H25+I25</f>
        <v>14570.8</v>
      </c>
      <c r="K25" s="15">
        <v>328</v>
      </c>
      <c r="L25" s="23"/>
    </row>
    <row r="26" spans="1:16" s="5" customFormat="1" ht="30.75" customHeight="1">
      <c r="A26" s="31"/>
      <c r="B26" s="2" t="s">
        <v>10</v>
      </c>
      <c r="C26" s="15">
        <f aca="true" t="shared" si="3" ref="C26:P26">+C7+C8+C18+C23+C24+C25</f>
        <v>1362571.4</v>
      </c>
      <c r="D26" s="15">
        <f t="shared" si="3"/>
        <v>360046.3</v>
      </c>
      <c r="E26" s="15">
        <f t="shared" si="3"/>
        <v>0</v>
      </c>
      <c r="F26" s="15">
        <f t="shared" si="3"/>
        <v>226534.9</v>
      </c>
      <c r="G26" s="15">
        <f t="shared" si="3"/>
        <v>0</v>
      </c>
      <c r="H26" s="15">
        <f t="shared" si="3"/>
        <v>7467.5</v>
      </c>
      <c r="I26" s="15">
        <f t="shared" si="3"/>
        <v>162984.19999999998</v>
      </c>
      <c r="J26" s="15">
        <f t="shared" si="3"/>
        <v>2119604.3</v>
      </c>
      <c r="K26" s="15">
        <f t="shared" si="3"/>
        <v>69163.40000000001</v>
      </c>
      <c r="L26" s="15" t="e">
        <f t="shared" si="3"/>
        <v>#REF!</v>
      </c>
      <c r="M26" s="15" t="e">
        <f t="shared" si="3"/>
        <v>#REF!</v>
      </c>
      <c r="N26" s="15" t="e">
        <f t="shared" si="3"/>
        <v>#REF!</v>
      </c>
      <c r="O26" s="15" t="e">
        <f t="shared" si="3"/>
        <v>#REF!</v>
      </c>
      <c r="P26" s="15" t="e">
        <f t="shared" si="3"/>
        <v>#REF!</v>
      </c>
    </row>
    <row r="27" spans="1:11" s="5" customFormat="1" ht="30.7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28"/>
    </row>
    <row r="28" spans="2:9" ht="17.25" customHeight="1">
      <c r="B28" s="83" t="s">
        <v>63</v>
      </c>
      <c r="C28" s="83"/>
      <c r="D28" s="83"/>
      <c r="E28" s="83"/>
      <c r="H28" s="84" t="s">
        <v>64</v>
      </c>
      <c r="I28" s="84"/>
    </row>
    <row r="30" spans="2:9" ht="16.5">
      <c r="B30" s="83" t="s">
        <v>41</v>
      </c>
      <c r="C30" s="83"/>
      <c r="D30" s="83"/>
      <c r="E30" s="83"/>
      <c r="H30" s="84" t="s">
        <v>42</v>
      </c>
      <c r="I30" s="84"/>
    </row>
  </sheetData>
  <sheetProtection/>
  <mergeCells count="10">
    <mergeCell ref="B28:E28"/>
    <mergeCell ref="H28:I28"/>
    <mergeCell ref="B30:E30"/>
    <mergeCell ref="H30:I30"/>
    <mergeCell ref="A5:A6"/>
    <mergeCell ref="F1:K1"/>
    <mergeCell ref="F2:K2"/>
    <mergeCell ref="A3:K3"/>
    <mergeCell ref="B5:B6"/>
    <mergeCell ref="I4:K4"/>
  </mergeCells>
  <printOptions/>
  <pageMargins left="0.25" right="0" top="0.25" bottom="0.2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A23" sqref="A23:IV23"/>
    </sheetView>
  </sheetViews>
  <sheetFormatPr defaultColWidth="9.140625" defaultRowHeight="12.75"/>
  <cols>
    <col min="1" max="1" width="5.7109375" style="9" customWidth="1"/>
    <col min="2" max="2" width="41.28125" style="9" customWidth="1"/>
    <col min="3" max="3" width="11.0039062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0.003906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16384" width="9.140625" style="9" customWidth="1"/>
  </cols>
  <sheetData>
    <row r="1" spans="3:11" s="3" customFormat="1" ht="14.25" customHeight="1">
      <c r="C1" s="1"/>
      <c r="D1" s="1"/>
      <c r="E1" s="1"/>
      <c r="F1" s="77" t="s">
        <v>36</v>
      </c>
      <c r="G1" s="77"/>
      <c r="H1" s="77"/>
      <c r="I1" s="77"/>
      <c r="J1" s="77"/>
      <c r="K1" s="77"/>
    </row>
    <row r="2" spans="3:11" s="3" customFormat="1" ht="45.75" customHeight="1">
      <c r="C2" s="1"/>
      <c r="D2" s="1"/>
      <c r="E2" s="1"/>
      <c r="F2" s="77" t="s">
        <v>61</v>
      </c>
      <c r="G2" s="77"/>
      <c r="H2" s="77"/>
      <c r="I2" s="77"/>
      <c r="J2" s="77"/>
      <c r="K2" s="77"/>
    </row>
    <row r="3" spans="1:11" ht="37.5" customHeight="1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9:11" ht="18.75" customHeight="1">
      <c r="I4" s="82" t="s">
        <v>27</v>
      </c>
      <c r="J4" s="82"/>
      <c r="K4" s="82"/>
    </row>
    <row r="5" spans="1:12" s="12" customFormat="1" ht="47.25" customHeight="1">
      <c r="A5" s="78" t="s">
        <v>38</v>
      </c>
      <c r="B5" s="81" t="s">
        <v>8</v>
      </c>
      <c r="C5" s="25" t="s">
        <v>28</v>
      </c>
      <c r="D5" s="25" t="s">
        <v>29</v>
      </c>
      <c r="E5" s="25" t="s">
        <v>30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</row>
    <row r="6" spans="1:12" s="12" customFormat="1" ht="15" customHeight="1">
      <c r="A6" s="79"/>
      <c r="B6" s="81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12" s="5" customFormat="1" ht="27.75" customHeight="1">
      <c r="A7" s="4">
        <v>1</v>
      </c>
      <c r="B7" s="4" t="s">
        <v>9</v>
      </c>
      <c r="C7" s="13">
        <v>220424.4</v>
      </c>
      <c r="D7" s="14">
        <v>345704.5</v>
      </c>
      <c r="E7" s="15"/>
      <c r="F7" s="14">
        <v>194751</v>
      </c>
      <c r="G7" s="15"/>
      <c r="H7" s="14">
        <v>266</v>
      </c>
      <c r="I7" s="14">
        <v>83221.9</v>
      </c>
      <c r="J7" s="15">
        <f aca="true" t="shared" si="0" ref="J7:J17">C7+D7+E7+F7+G7+H7+I7</f>
        <v>844367.8</v>
      </c>
      <c r="K7" s="14">
        <v>31781.1</v>
      </c>
      <c r="L7" s="4"/>
    </row>
    <row r="8" spans="1:12" s="5" customFormat="1" ht="27.75" customHeight="1">
      <c r="A8" s="4">
        <v>2</v>
      </c>
      <c r="B8" s="4" t="s">
        <v>44</v>
      </c>
      <c r="C8" s="13">
        <f>+C9+C10+C11+C12+C13+C14+C15+C16+C17</f>
        <v>747798.7999999999</v>
      </c>
      <c r="D8" s="13">
        <f aca="true" t="shared" si="1" ref="D8:K8">+D9+D10+D11+D12+D13+D14+D15+D16+D17</f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17390.6</v>
      </c>
      <c r="J8" s="13">
        <f t="shared" si="1"/>
        <v>765189.4000000001</v>
      </c>
      <c r="K8" s="13">
        <f t="shared" si="1"/>
        <v>26679.099999999995</v>
      </c>
      <c r="L8" s="4"/>
    </row>
    <row r="9" spans="1:15" s="3" customFormat="1" ht="47.25" customHeight="1">
      <c r="A9" s="30" t="s">
        <v>46</v>
      </c>
      <c r="B9" s="2" t="s">
        <v>11</v>
      </c>
      <c r="C9" s="16">
        <v>57393.2</v>
      </c>
      <c r="D9" s="17"/>
      <c r="E9" s="17"/>
      <c r="F9" s="17"/>
      <c r="G9" s="17"/>
      <c r="H9" s="17"/>
      <c r="I9" s="16">
        <v>3350.3</v>
      </c>
      <c r="J9" s="15">
        <f t="shared" si="0"/>
        <v>60743.5</v>
      </c>
      <c r="K9" s="16">
        <v>3877</v>
      </c>
      <c r="L9" s="18"/>
      <c r="O9" s="3">
        <v>708490.9</v>
      </c>
    </row>
    <row r="10" spans="1:15" s="3" customFormat="1" ht="47.25" customHeight="1">
      <c r="A10" s="30" t="s">
        <v>47</v>
      </c>
      <c r="B10" s="2" t="s">
        <v>12</v>
      </c>
      <c r="C10" s="16">
        <v>45479.5</v>
      </c>
      <c r="D10" s="17"/>
      <c r="E10" s="17"/>
      <c r="F10" s="17"/>
      <c r="G10" s="17"/>
      <c r="H10" s="17"/>
      <c r="I10" s="16">
        <v>3081</v>
      </c>
      <c r="J10" s="15">
        <f t="shared" si="0"/>
        <v>48560.5</v>
      </c>
      <c r="K10" s="16">
        <v>4759.3</v>
      </c>
      <c r="L10" s="2"/>
      <c r="O10" s="6">
        <f>C7+D7+F7+G7+H7+I7</f>
        <v>844367.8</v>
      </c>
    </row>
    <row r="11" spans="1:12" s="3" customFormat="1" ht="47.25" customHeight="1">
      <c r="A11" s="30" t="s">
        <v>48</v>
      </c>
      <c r="B11" s="2" t="s">
        <v>13</v>
      </c>
      <c r="C11" s="16">
        <v>202259.7</v>
      </c>
      <c r="D11" s="17"/>
      <c r="E11" s="16"/>
      <c r="F11" s="17"/>
      <c r="G11" s="16"/>
      <c r="H11" s="16"/>
      <c r="I11" s="19">
        <v>1141.3</v>
      </c>
      <c r="J11" s="15">
        <f t="shared" si="0"/>
        <v>203401</v>
      </c>
      <c r="K11" s="16">
        <v>1782.3</v>
      </c>
      <c r="L11" s="2"/>
    </row>
    <row r="12" spans="1:12" s="3" customFormat="1" ht="47.25" customHeight="1">
      <c r="A12" s="30" t="s">
        <v>49</v>
      </c>
      <c r="B12" s="2" t="s">
        <v>14</v>
      </c>
      <c r="C12" s="16">
        <v>107990</v>
      </c>
      <c r="D12" s="17"/>
      <c r="E12" s="16"/>
      <c r="F12" s="17"/>
      <c r="G12" s="16"/>
      <c r="H12" s="16"/>
      <c r="I12" s="16">
        <v>2105.2</v>
      </c>
      <c r="J12" s="15">
        <f t="shared" si="0"/>
        <v>110095.2</v>
      </c>
      <c r="K12" s="16">
        <v>2533.8</v>
      </c>
      <c r="L12" s="2"/>
    </row>
    <row r="13" spans="1:12" s="3" customFormat="1" ht="47.25" customHeight="1">
      <c r="A13" s="30" t="s">
        <v>50</v>
      </c>
      <c r="B13" s="2" t="s">
        <v>15</v>
      </c>
      <c r="C13" s="16">
        <v>70593.1</v>
      </c>
      <c r="D13" s="17"/>
      <c r="E13" s="16"/>
      <c r="F13" s="17"/>
      <c r="G13" s="16"/>
      <c r="H13" s="16"/>
      <c r="I13" s="19">
        <v>913</v>
      </c>
      <c r="J13" s="15">
        <f t="shared" si="0"/>
        <v>71506.1</v>
      </c>
      <c r="K13" s="16">
        <v>1960</v>
      </c>
      <c r="L13" s="2"/>
    </row>
    <row r="14" spans="1:12" s="3" customFormat="1" ht="47.25" customHeight="1">
      <c r="A14" s="30" t="s">
        <v>51</v>
      </c>
      <c r="B14" s="2" t="s">
        <v>16</v>
      </c>
      <c r="C14" s="16"/>
      <c r="D14" s="17"/>
      <c r="E14" s="16"/>
      <c r="F14" s="17"/>
      <c r="G14" s="16"/>
      <c r="H14" s="16"/>
      <c r="I14" s="19">
        <v>1852.2</v>
      </c>
      <c r="J14" s="15">
        <f t="shared" si="0"/>
        <v>1852.2</v>
      </c>
      <c r="K14" s="16">
        <v>3991.6</v>
      </c>
      <c r="L14" s="2"/>
    </row>
    <row r="15" spans="1:12" s="3" customFormat="1" ht="47.25" customHeight="1">
      <c r="A15" s="30" t="s">
        <v>52</v>
      </c>
      <c r="B15" s="2" t="s">
        <v>17</v>
      </c>
      <c r="C15" s="16">
        <v>144496.1</v>
      </c>
      <c r="D15" s="17"/>
      <c r="E15" s="16"/>
      <c r="F15" s="17"/>
      <c r="G15" s="16"/>
      <c r="H15" s="16"/>
      <c r="I15" s="20">
        <v>3849</v>
      </c>
      <c r="J15" s="15">
        <f t="shared" si="0"/>
        <v>148345.1</v>
      </c>
      <c r="K15" s="16">
        <v>4886.9</v>
      </c>
      <c r="L15" s="2"/>
    </row>
    <row r="16" spans="1:12" s="3" customFormat="1" ht="47.25" customHeight="1">
      <c r="A16" s="30" t="s">
        <v>53</v>
      </c>
      <c r="B16" s="2" t="s">
        <v>18</v>
      </c>
      <c r="C16" s="16">
        <v>68758</v>
      </c>
      <c r="D16" s="17"/>
      <c r="E16" s="16"/>
      <c r="F16" s="17"/>
      <c r="G16" s="16"/>
      <c r="H16" s="16"/>
      <c r="I16" s="20">
        <v>889.3</v>
      </c>
      <c r="J16" s="15">
        <f t="shared" si="0"/>
        <v>69647.3</v>
      </c>
      <c r="K16" s="16">
        <v>1534.4</v>
      </c>
      <c r="L16" s="2"/>
    </row>
    <row r="17" spans="1:12" s="3" customFormat="1" ht="47.25" customHeight="1">
      <c r="A17" s="30" t="s">
        <v>54</v>
      </c>
      <c r="B17" s="2" t="s">
        <v>19</v>
      </c>
      <c r="C17" s="16">
        <v>50829.2</v>
      </c>
      <c r="D17" s="17"/>
      <c r="E17" s="17"/>
      <c r="F17" s="17"/>
      <c r="G17" s="16"/>
      <c r="H17" s="17"/>
      <c r="I17" s="20">
        <v>209.3</v>
      </c>
      <c r="J17" s="15">
        <f t="shared" si="0"/>
        <v>51038.5</v>
      </c>
      <c r="K17" s="22">
        <v>1353.8</v>
      </c>
      <c r="L17" s="2"/>
    </row>
    <row r="18" spans="1:16" s="5" customFormat="1" ht="35.25" customHeight="1">
      <c r="A18" s="31">
        <v>3</v>
      </c>
      <c r="B18" s="4" t="s">
        <v>45</v>
      </c>
      <c r="C18" s="15">
        <f aca="true" t="shared" si="2" ref="C18:P18">+C19+C20+C21+C22+C23</f>
        <v>447045.19999999995</v>
      </c>
      <c r="D18" s="15">
        <f t="shared" si="2"/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49028.600000000006</v>
      </c>
      <c r="J18" s="15">
        <f t="shared" si="2"/>
        <v>496073.8</v>
      </c>
      <c r="K18" s="15">
        <f t="shared" si="2"/>
        <v>8089.599999999999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</row>
    <row r="19" spans="1:12" s="3" customFormat="1" ht="79.5" customHeight="1">
      <c r="A19" s="30" t="s">
        <v>55</v>
      </c>
      <c r="B19" s="2" t="s">
        <v>20</v>
      </c>
      <c r="C19" s="16">
        <v>51440.6</v>
      </c>
      <c r="D19" s="21"/>
      <c r="E19" s="22"/>
      <c r="F19" s="21"/>
      <c r="G19" s="22"/>
      <c r="H19" s="16"/>
      <c r="I19" s="20">
        <v>8843</v>
      </c>
      <c r="J19" s="15">
        <f aca="true" t="shared" si="3" ref="J19:J24">C19+D19+E19+F19+G19+H19+I19</f>
        <v>60283.6</v>
      </c>
      <c r="K19" s="19">
        <v>3872.9</v>
      </c>
      <c r="L19" s="2"/>
    </row>
    <row r="20" spans="1:12" s="3" customFormat="1" ht="66.75" customHeight="1">
      <c r="A20" s="30" t="s">
        <v>56</v>
      </c>
      <c r="B20" s="2" t="s">
        <v>21</v>
      </c>
      <c r="C20" s="16"/>
      <c r="D20" s="17"/>
      <c r="E20" s="16"/>
      <c r="F20" s="16"/>
      <c r="G20" s="16"/>
      <c r="H20" s="16"/>
      <c r="I20" s="14">
        <v>4146.5</v>
      </c>
      <c r="J20" s="15">
        <f t="shared" si="3"/>
        <v>4146.5</v>
      </c>
      <c r="K20" s="21">
        <v>3680</v>
      </c>
      <c r="L20" s="2"/>
    </row>
    <row r="21" spans="1:12" s="3" customFormat="1" ht="62.25" customHeight="1">
      <c r="A21" s="30" t="s">
        <v>57</v>
      </c>
      <c r="B21" s="2" t="s">
        <v>22</v>
      </c>
      <c r="C21" s="16">
        <v>260440</v>
      </c>
      <c r="D21" s="17"/>
      <c r="E21" s="16"/>
      <c r="F21" s="16"/>
      <c r="G21" s="16"/>
      <c r="H21" s="17"/>
      <c r="I21" s="20">
        <v>33192.8</v>
      </c>
      <c r="J21" s="15">
        <f t="shared" si="3"/>
        <v>293632.8</v>
      </c>
      <c r="K21" s="22"/>
      <c r="L21" s="2"/>
    </row>
    <row r="22" spans="1:12" s="3" customFormat="1" ht="79.5" customHeight="1">
      <c r="A22" s="30" t="s">
        <v>58</v>
      </c>
      <c r="B22" s="2" t="s">
        <v>23</v>
      </c>
      <c r="C22" s="16">
        <v>68125.8</v>
      </c>
      <c r="D22" s="17"/>
      <c r="E22" s="16"/>
      <c r="F22" s="17"/>
      <c r="G22" s="16"/>
      <c r="H22" s="16"/>
      <c r="I22" s="20">
        <v>2630.8</v>
      </c>
      <c r="J22" s="15">
        <f t="shared" si="3"/>
        <v>70756.6</v>
      </c>
      <c r="K22" s="27">
        <v>384.7</v>
      </c>
      <c r="L22" s="2"/>
    </row>
    <row r="23" spans="1:12" s="3" customFormat="1" ht="57.75" customHeight="1">
      <c r="A23" s="30" t="s">
        <v>59</v>
      </c>
      <c r="B23" s="2" t="s">
        <v>24</v>
      </c>
      <c r="C23" s="16">
        <v>67038.8</v>
      </c>
      <c r="D23" s="17"/>
      <c r="E23" s="17"/>
      <c r="F23" s="17"/>
      <c r="G23" s="17"/>
      <c r="H23" s="17"/>
      <c r="I23" s="16">
        <v>215.5</v>
      </c>
      <c r="J23" s="15">
        <f t="shared" si="3"/>
        <v>67254.3</v>
      </c>
      <c r="K23" s="16">
        <v>152</v>
      </c>
      <c r="L23" s="2"/>
    </row>
    <row r="24" spans="1:12" s="5" customFormat="1" ht="61.5" customHeight="1">
      <c r="A24" s="31">
        <v>4</v>
      </c>
      <c r="B24" s="4" t="s">
        <v>43</v>
      </c>
      <c r="C24" s="15"/>
      <c r="D24" s="15"/>
      <c r="E24" s="15"/>
      <c r="F24" s="15"/>
      <c r="G24" s="15"/>
      <c r="H24" s="15">
        <v>7201.5</v>
      </c>
      <c r="I24" s="15">
        <v>1451.8</v>
      </c>
      <c r="J24" s="15">
        <f t="shared" si="3"/>
        <v>8653.3</v>
      </c>
      <c r="K24" s="29">
        <v>1156.6</v>
      </c>
      <c r="L24" s="4"/>
    </row>
    <row r="25" spans="1:12" s="5" customFormat="1" ht="45.75" customHeight="1">
      <c r="A25" s="31">
        <v>5</v>
      </c>
      <c r="B25" s="4" t="s">
        <v>25</v>
      </c>
      <c r="C25" s="15"/>
      <c r="D25" s="15"/>
      <c r="E25" s="15"/>
      <c r="F25" s="15"/>
      <c r="G25" s="15"/>
      <c r="H25" s="15"/>
      <c r="I25" s="15">
        <v>8653.3</v>
      </c>
      <c r="J25" s="15">
        <v>8653.3</v>
      </c>
      <c r="K25" s="15">
        <v>1156.6</v>
      </c>
      <c r="L25" s="23"/>
    </row>
    <row r="26" spans="1:12" s="5" customFormat="1" ht="55.5" customHeight="1">
      <c r="A26" s="31">
        <v>6</v>
      </c>
      <c r="B26" s="4" t="s">
        <v>26</v>
      </c>
      <c r="C26" s="15">
        <v>14341.8</v>
      </c>
      <c r="D26" s="15"/>
      <c r="E26" s="15"/>
      <c r="F26" s="15"/>
      <c r="G26" s="15"/>
      <c r="H26" s="15"/>
      <c r="I26" s="15">
        <v>229</v>
      </c>
      <c r="J26" s="15">
        <f>C26+D26+E26+F26+G26+H26+I26</f>
        <v>14570.8</v>
      </c>
      <c r="K26" s="15">
        <v>328</v>
      </c>
      <c r="L26" s="23"/>
    </row>
    <row r="27" spans="1:16" s="5" customFormat="1" ht="30.75" customHeight="1">
      <c r="A27" s="31"/>
      <c r="B27" s="2" t="s">
        <v>10</v>
      </c>
      <c r="C27" s="15">
        <f aca="true" t="shared" si="4" ref="C27:P27">+C7+C8+C18+C24+C25+C26</f>
        <v>1429610.2</v>
      </c>
      <c r="D27" s="15">
        <f t="shared" si="4"/>
        <v>345704.5</v>
      </c>
      <c r="E27" s="15">
        <f t="shared" si="4"/>
        <v>0</v>
      </c>
      <c r="F27" s="15">
        <f t="shared" si="4"/>
        <v>194751</v>
      </c>
      <c r="G27" s="15">
        <f t="shared" si="4"/>
        <v>0</v>
      </c>
      <c r="H27" s="15">
        <f t="shared" si="4"/>
        <v>7467.5</v>
      </c>
      <c r="I27" s="15">
        <f t="shared" si="4"/>
        <v>159975.19999999998</v>
      </c>
      <c r="J27" s="15">
        <f t="shared" si="4"/>
        <v>2137508.3999999994</v>
      </c>
      <c r="K27" s="15">
        <f t="shared" si="4"/>
        <v>69191.00000000001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</row>
    <row r="28" spans="1:11" s="5" customFormat="1" ht="30.75" customHeight="1">
      <c r="A28" s="7"/>
      <c r="B28" s="7"/>
      <c r="C28" s="8"/>
      <c r="D28" s="8"/>
      <c r="E28" s="8"/>
      <c r="F28" s="8"/>
      <c r="G28" s="8"/>
      <c r="H28" s="8"/>
      <c r="I28" s="8"/>
      <c r="J28" s="8"/>
      <c r="K28" s="28"/>
    </row>
    <row r="29" spans="2:9" ht="17.25" customHeight="1">
      <c r="B29" s="83" t="s">
        <v>39</v>
      </c>
      <c r="C29" s="83"/>
      <c r="D29" s="83"/>
      <c r="E29" s="83"/>
      <c r="H29" s="84" t="s">
        <v>40</v>
      </c>
      <c r="I29" s="84"/>
    </row>
    <row r="31" spans="2:9" ht="16.5">
      <c r="B31" s="83" t="s">
        <v>41</v>
      </c>
      <c r="C31" s="83"/>
      <c r="D31" s="83"/>
      <c r="E31" s="83"/>
      <c r="H31" s="84" t="s">
        <v>42</v>
      </c>
      <c r="I31" s="84"/>
    </row>
  </sheetData>
  <sheetProtection/>
  <mergeCells count="10">
    <mergeCell ref="B29:E29"/>
    <mergeCell ref="H29:I29"/>
    <mergeCell ref="B31:E31"/>
    <mergeCell ref="H31:I31"/>
    <mergeCell ref="A5:A6"/>
    <mergeCell ref="F1:K1"/>
    <mergeCell ref="F2:K2"/>
    <mergeCell ref="A3:K3"/>
    <mergeCell ref="B5:B6"/>
    <mergeCell ref="I4:K4"/>
  </mergeCells>
  <printOptions/>
  <pageMargins left="0.25" right="0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ANNA CHOBANYAN</cp:lastModifiedBy>
  <cp:lastPrinted>2019-04-26T10:56:15Z</cp:lastPrinted>
  <dcterms:created xsi:type="dcterms:W3CDTF">2007-09-28T08:10:07Z</dcterms:created>
  <dcterms:modified xsi:type="dcterms:W3CDTF">2019-04-26T10:56:55Z</dcterms:modified>
  <cp:category/>
  <cp:version/>
  <cp:contentType/>
  <cp:contentStatus/>
</cp:coreProperties>
</file>